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6"/>
  </bookViews>
  <sheets>
    <sheet name="企业吸纳社保补贴总表" sheetId="1" r:id="rId1"/>
    <sheet name="鼎一科技" sheetId="2" r:id="rId2"/>
    <sheet name="腾飞内衣" sheetId="3" r:id="rId3"/>
    <sheet name="得阳鞋业" sheetId="4" r:id="rId4"/>
    <sheet name="角山米业" sheetId="5" r:id="rId5"/>
    <sheet name="坚利美超硬材料" sheetId="6" r:id="rId6"/>
    <sheet name="零零玖生物" sheetId="7" r:id="rId7"/>
  </sheets>
  <definedNames>
    <definedName name="_xlnm.Print_Titles" localSheetId="0">企业吸纳社保补贴总表!$1:$1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<sst xmlns="http://schemas.openxmlformats.org/spreadsheetml/2006/main" count="953" uniqueCount="408">
  <si>
    <t>衡阳县企业吸纳重点群体就业拟享受社会保险补贴及扩围补贴汇总表</t>
  </si>
  <si>
    <t>序号</t>
  </si>
  <si>
    <t>企业名称</t>
  </si>
  <si>
    <t>企业性质</t>
  </si>
  <si>
    <t>补贴性质
（有无扩围）</t>
  </si>
  <si>
    <t>群体名称</t>
  </si>
  <si>
    <t>单位部分</t>
  </si>
  <si>
    <t>扩围（个人部分）</t>
  </si>
  <si>
    <t>补贴总金额</t>
  </si>
  <si>
    <t>大学生人数</t>
  </si>
  <si>
    <t>脱贫劳动力人数</t>
  </si>
  <si>
    <t>登记失业6个月以上人员</t>
  </si>
  <si>
    <t>人数</t>
  </si>
  <si>
    <t>金额</t>
  </si>
  <si>
    <t>衡阳市得阳鞋业有限公司</t>
  </si>
  <si>
    <t>大型企业</t>
  </si>
  <si>
    <t>无</t>
  </si>
  <si>
    <t>湖南鼎一智造数字设备科技发展有限公司</t>
  </si>
  <si>
    <t>中型</t>
  </si>
  <si>
    <t>有</t>
  </si>
  <si>
    <t>衡阳腾飞内衣有限公司</t>
  </si>
  <si>
    <t>湖南零零玖生物科技有限公司</t>
  </si>
  <si>
    <t>微型</t>
  </si>
  <si>
    <t>湖南角山米业有限责任公司</t>
  </si>
  <si>
    <t>湖南坚利美超硬材料有限公司</t>
  </si>
  <si>
    <t>合计</t>
  </si>
  <si>
    <t>衡阳县中小微企业吸纳重点群体就业社会保险扩围补贴花名册</t>
  </si>
  <si>
    <r>
      <rPr>
        <sz val="11"/>
        <color theme="1"/>
        <rFont val="微软雅黑"/>
        <charset val="134"/>
      </rPr>
      <t>申报单位盖章：</t>
    </r>
    <r>
      <rPr>
        <sz val="11"/>
        <color rgb="FF000000"/>
        <rFont val="微软雅黑"/>
        <charset val="134"/>
      </rPr>
      <t>湖南鼎一智造数字设备科技发展有限公司                                                    申报时间：</t>
    </r>
    <r>
      <rPr>
        <u/>
        <sz val="11"/>
        <color rgb="FF000000"/>
        <rFont val="微软雅黑"/>
        <charset val="134"/>
      </rPr>
      <t xml:space="preserve">   2025  </t>
    </r>
    <r>
      <rPr>
        <sz val="11"/>
        <color rgb="FF000000"/>
        <rFont val="微软雅黑"/>
        <charset val="134"/>
      </rPr>
      <t>年</t>
    </r>
    <r>
      <rPr>
        <u/>
        <sz val="11"/>
        <color rgb="FF000000"/>
        <rFont val="微软雅黑"/>
        <charset val="134"/>
      </rPr>
      <t xml:space="preserve">    9   </t>
    </r>
    <r>
      <rPr>
        <sz val="11"/>
        <color rgb="FF000000"/>
        <rFont val="微软雅黑"/>
        <charset val="134"/>
      </rPr>
      <t xml:space="preserve"> 月</t>
    </r>
    <r>
      <rPr>
        <u/>
        <sz val="11"/>
        <color rgb="FF000000"/>
        <rFont val="微软雅黑"/>
        <charset val="134"/>
      </rPr>
      <t xml:space="preserve">     30   </t>
    </r>
    <r>
      <rPr>
        <sz val="11"/>
        <color rgb="FF000000"/>
        <rFont val="微软雅黑"/>
        <charset val="134"/>
      </rPr>
      <t>日                                                            单位：元、%</t>
    </r>
  </si>
  <si>
    <t>姓名</t>
  </si>
  <si>
    <t>性别</t>
  </si>
  <si>
    <t>身份证号码</t>
  </si>
  <si>
    <t>身份类别</t>
  </si>
  <si>
    <t>毕业时间
（年月）</t>
  </si>
  <si>
    <t>手机号码</t>
  </si>
  <si>
    <t>招录用
时间
（年月日）</t>
  </si>
  <si>
    <r>
      <rPr>
        <sz val="10"/>
        <rFont val="微软雅黑"/>
        <charset val="134"/>
      </rPr>
      <t>已享受期限
（</t>
    </r>
    <r>
      <rPr>
        <sz val="8"/>
        <rFont val="微软雅黑"/>
        <charset val="134"/>
      </rPr>
      <t>年月）</t>
    </r>
  </si>
  <si>
    <t>已享受月数</t>
  </si>
  <si>
    <t>缴费
工资</t>
  </si>
  <si>
    <t>社会保险单位缴费部分</t>
  </si>
  <si>
    <t>社会保险个人缴纳部分</t>
  </si>
  <si>
    <r>
      <rPr>
        <sz val="10"/>
        <color theme="1"/>
        <rFont val="微软雅黑"/>
        <charset val="134"/>
      </rPr>
      <t xml:space="preserve">单位申请
补贴期限
</t>
    </r>
    <r>
      <rPr>
        <sz val="8"/>
        <color theme="1"/>
        <rFont val="微软雅黑"/>
        <charset val="134"/>
      </rPr>
      <t>（年月-年月）</t>
    </r>
  </si>
  <si>
    <r>
      <rPr>
        <sz val="10"/>
        <rFont val="微软雅黑"/>
        <charset val="134"/>
      </rPr>
      <t>个人申请补贴期限</t>
    </r>
    <r>
      <rPr>
        <sz val="8"/>
        <rFont val="微软雅黑"/>
        <charset val="134"/>
      </rPr>
      <t>（202501-202501）</t>
    </r>
  </si>
  <si>
    <r>
      <rPr>
        <sz val="10"/>
        <color theme="1"/>
        <rFont val="微软雅黑"/>
        <charset val="134"/>
      </rPr>
      <t xml:space="preserve">个人申请
补贴期限
</t>
    </r>
    <r>
      <rPr>
        <sz val="8"/>
        <color theme="1"/>
        <rFont val="微软雅黑"/>
        <charset val="134"/>
      </rPr>
      <t>（年月-年月）</t>
    </r>
  </si>
  <si>
    <t>个人申请补贴月数</t>
  </si>
  <si>
    <t>补贴金额（单位）</t>
  </si>
  <si>
    <t>补贴金额（个人25%）</t>
  </si>
  <si>
    <t>总计</t>
  </si>
  <si>
    <t>养老</t>
  </si>
  <si>
    <t>失业</t>
  </si>
  <si>
    <t>医疗</t>
  </si>
  <si>
    <t>生育</t>
  </si>
  <si>
    <t>邹俊</t>
  </si>
  <si>
    <t>男</t>
  </si>
  <si>
    <t>4304212002******16</t>
  </si>
  <si>
    <t>高校毕业生</t>
  </si>
  <si>
    <t>202306</t>
  </si>
  <si>
    <t>1325734****</t>
  </si>
  <si>
    <t>20231116</t>
  </si>
  <si>
    <t>202312-
202406</t>
  </si>
  <si>
    <t>202407-202411</t>
  </si>
  <si>
    <t>伍越</t>
  </si>
  <si>
    <t>4304812003******50</t>
  </si>
  <si>
    <t>1507471****</t>
  </si>
  <si>
    <t>-</t>
  </si>
  <si>
    <t>202407-202412</t>
  </si>
  <si>
    <t>202501-202501</t>
  </si>
  <si>
    <t>张文宇</t>
  </si>
  <si>
    <t>5106232002******11</t>
  </si>
  <si>
    <t>1869201****</t>
  </si>
  <si>
    <t>202501-202506</t>
  </si>
  <si>
    <t>202501-202509</t>
  </si>
  <si>
    <t>王兹浩</t>
  </si>
  <si>
    <t>4305232003******15</t>
  </si>
  <si>
    <t>1897392****</t>
  </si>
  <si>
    <t>202501-202508</t>
  </si>
  <si>
    <t>卿鑫</t>
  </si>
  <si>
    <t>4305242003******7X</t>
  </si>
  <si>
    <t>1767377****</t>
  </si>
  <si>
    <t>呙东洋</t>
  </si>
  <si>
    <t>4305022000******16</t>
  </si>
  <si>
    <t>1536741****</t>
  </si>
  <si>
    <t>刘加军</t>
  </si>
  <si>
    <t>4130261998******36</t>
  </si>
  <si>
    <t>1503970****</t>
  </si>
  <si>
    <t>邓涛</t>
  </si>
  <si>
    <t>4304241997******15</t>
  </si>
  <si>
    <t>1715098****</t>
  </si>
  <si>
    <t>刘鑫</t>
  </si>
  <si>
    <t>4304212002******52</t>
  </si>
  <si>
    <t>1766562****</t>
  </si>
  <si>
    <t>肖欣云</t>
  </si>
  <si>
    <t>女</t>
  </si>
  <si>
    <t>4304062003******28</t>
  </si>
  <si>
    <t>1587478****</t>
  </si>
  <si>
    <t>彭金燕</t>
  </si>
  <si>
    <t>5223212001******02</t>
  </si>
  <si>
    <t>1818567****</t>
  </si>
  <si>
    <t>202501-202503</t>
  </si>
  <si>
    <t>雷勇成</t>
  </si>
  <si>
    <t>4304262000******74</t>
  </si>
  <si>
    <t>1882180****</t>
  </si>
  <si>
    <t>梁家龙</t>
  </si>
  <si>
    <t>4304812000******19</t>
  </si>
  <si>
    <t>1734061****</t>
  </si>
  <si>
    <t>付浩</t>
  </si>
  <si>
    <t>4306212001******14</t>
  </si>
  <si>
    <t>1807307****</t>
  </si>
  <si>
    <t>202407-2024012</t>
  </si>
  <si>
    <t>郑涛涛</t>
  </si>
  <si>
    <t>4304222001******32</t>
  </si>
  <si>
    <t>1762080****</t>
  </si>
  <si>
    <t>杨孝蔚</t>
  </si>
  <si>
    <t>4304072003******12</t>
  </si>
  <si>
    <t>1760734****</t>
  </si>
  <si>
    <t>颜家亮</t>
  </si>
  <si>
    <t>4304082001******11</t>
  </si>
  <si>
    <t>1501101****</t>
  </si>
  <si>
    <t>202506-202506</t>
  </si>
  <si>
    <t>202506-202509</t>
  </si>
  <si>
    <t>王慧</t>
  </si>
  <si>
    <t>4304212002******68</t>
  </si>
  <si>
    <t>1807347****</t>
  </si>
  <si>
    <r>
      <rPr>
        <sz val="10"/>
        <rFont val="微软雅黑"/>
        <charset val="134"/>
      </rPr>
      <t>2025年社会保险缴费基数：养老保险</t>
    </r>
    <r>
      <rPr>
        <u/>
        <sz val="10"/>
        <rFont val="微软雅黑"/>
        <charset val="134"/>
      </rPr>
      <t xml:space="preserve">          </t>
    </r>
    <r>
      <rPr>
        <sz val="10"/>
        <rFont val="微软雅黑"/>
        <charset val="134"/>
      </rPr>
      <t xml:space="preserve"> ，失业保险</t>
    </r>
    <r>
      <rPr>
        <u/>
        <sz val="10"/>
        <rFont val="微软雅黑"/>
        <charset val="134"/>
      </rPr>
      <t xml:space="preserve">         </t>
    </r>
    <r>
      <rPr>
        <sz val="10"/>
        <rFont val="微软雅黑"/>
        <charset val="134"/>
      </rPr>
      <t>，医疗保险</t>
    </r>
    <r>
      <rPr>
        <i/>
        <u/>
        <sz val="10"/>
        <rFont val="微软雅黑"/>
        <charset val="134"/>
      </rPr>
      <t xml:space="preserve">            </t>
    </r>
    <r>
      <rPr>
        <i/>
        <sz val="10"/>
        <rFont val="微软雅黑"/>
        <charset val="134"/>
      </rPr>
      <t>；</t>
    </r>
    <r>
      <rPr>
        <sz val="10"/>
        <rFont val="微软雅黑"/>
        <charset val="134"/>
      </rPr>
      <t>2025年社会保险单位缴费比例：养老保险</t>
    </r>
    <r>
      <rPr>
        <u/>
        <sz val="10"/>
        <rFont val="微软雅黑"/>
        <charset val="134"/>
      </rPr>
      <t xml:space="preserve">   16   </t>
    </r>
    <r>
      <rPr>
        <sz val="10"/>
        <rFont val="微软雅黑"/>
        <charset val="134"/>
      </rPr>
      <t xml:space="preserve">%失业保险 </t>
    </r>
    <r>
      <rPr>
        <u/>
        <sz val="10"/>
        <rFont val="微软雅黑"/>
        <charset val="134"/>
      </rPr>
      <t xml:space="preserve">    0.7    </t>
    </r>
    <r>
      <rPr>
        <sz val="10"/>
        <rFont val="微软雅黑"/>
        <charset val="134"/>
      </rPr>
      <t>%医疗保险</t>
    </r>
    <r>
      <rPr>
        <u/>
        <sz val="10"/>
        <rFont val="微软雅黑"/>
        <charset val="134"/>
      </rPr>
      <t xml:space="preserve">   8    </t>
    </r>
    <r>
      <rPr>
        <sz val="10"/>
        <rFont val="微软雅黑"/>
        <charset val="134"/>
      </rPr>
      <t>%生育保险</t>
    </r>
    <r>
      <rPr>
        <u/>
        <sz val="10"/>
        <rFont val="微软雅黑"/>
        <charset val="134"/>
      </rPr>
      <t xml:space="preserve">    0.7    </t>
    </r>
    <r>
      <rPr>
        <sz val="10"/>
        <rFont val="微软雅黑"/>
        <charset val="134"/>
      </rPr>
      <t>%;
2025年社会保险个人缴费比例：养老保险</t>
    </r>
    <r>
      <rPr>
        <u/>
        <sz val="10"/>
        <rFont val="微软雅黑"/>
        <charset val="134"/>
      </rPr>
      <t xml:space="preserve">       8   </t>
    </r>
    <r>
      <rPr>
        <sz val="10"/>
        <rFont val="微软雅黑"/>
        <charset val="134"/>
      </rPr>
      <t>%失业保险</t>
    </r>
    <r>
      <rPr>
        <u/>
        <sz val="10"/>
        <rFont val="微软雅黑"/>
        <charset val="134"/>
      </rPr>
      <t xml:space="preserve">      0.3     </t>
    </r>
    <r>
      <rPr>
        <sz val="10"/>
        <rFont val="微软雅黑"/>
        <charset val="134"/>
      </rPr>
      <t>%医疗保险</t>
    </r>
    <r>
      <rPr>
        <u/>
        <sz val="10"/>
        <rFont val="微软雅黑"/>
        <charset val="134"/>
      </rPr>
      <t xml:space="preserve">      2       </t>
    </r>
    <r>
      <rPr>
        <sz val="10"/>
        <rFont val="微软雅黑"/>
        <charset val="134"/>
      </rPr>
      <t>%。</t>
    </r>
  </si>
  <si>
    <t>用人单位经办人（签字）：                                                                               用人单位负责人（签章）：</t>
  </si>
  <si>
    <t>申报单位：衡阳腾飞内衣有了限公司                                                       申报时间：     2025 年    10    月    14    日                                                   单位：元、%</t>
  </si>
  <si>
    <t>招录用时间
（年/月/日）</t>
  </si>
  <si>
    <t>已享受期限
（202501-202501）</t>
  </si>
  <si>
    <t>社会保险个人缴费部分</t>
  </si>
  <si>
    <t>单位申请补贴期限
（年/月-年/月）</t>
  </si>
  <si>
    <t>个人申请补贴期限（年/月-年/月）</t>
  </si>
  <si>
    <t>李小英</t>
  </si>
  <si>
    <t>430421198706******</t>
  </si>
  <si>
    <t>脱贫劳动力</t>
  </si>
  <si>
    <t>202310-202409</t>
  </si>
  <si>
    <t>202410-202412</t>
  </si>
  <si>
    <t>莫秀芝</t>
  </si>
  <si>
    <t>430421198307******</t>
  </si>
  <si>
    <t>202210-202309</t>
  </si>
  <si>
    <t>段金花</t>
  </si>
  <si>
    <t>430421199010******</t>
  </si>
  <si>
    <t>20190226</t>
  </si>
  <si>
    <t>王金平</t>
  </si>
  <si>
    <t>430421199004******</t>
  </si>
  <si>
    <t>20190708</t>
  </si>
  <si>
    <t>唐丽</t>
  </si>
  <si>
    <t>430421198410******</t>
  </si>
  <si>
    <t>20240113</t>
  </si>
  <si>
    <t>/</t>
  </si>
  <si>
    <t>杨菊花</t>
  </si>
  <si>
    <t>430421197808******</t>
  </si>
  <si>
    <t>20170718</t>
  </si>
  <si>
    <t>李秀金</t>
  </si>
  <si>
    <t>430421197508******</t>
  </si>
  <si>
    <t>20210820</t>
  </si>
  <si>
    <t>202501-202507</t>
  </si>
  <si>
    <t>阳爱春</t>
  </si>
  <si>
    <t>4304211983021******</t>
  </si>
  <si>
    <t>20200417</t>
  </si>
  <si>
    <t>邹冬玲</t>
  </si>
  <si>
    <t>430421198704******</t>
  </si>
  <si>
    <t>24240102</t>
  </si>
  <si>
    <t>202412-202412</t>
  </si>
  <si>
    <t>龙翠</t>
  </si>
  <si>
    <t>430421199011******</t>
  </si>
  <si>
    <t>20210319</t>
  </si>
  <si>
    <t>邓碧芳</t>
  </si>
  <si>
    <t>430421200306******</t>
  </si>
  <si>
    <t>20210910</t>
  </si>
  <si>
    <t>蒋娟</t>
  </si>
  <si>
    <t>430421198911******</t>
  </si>
  <si>
    <t>20211028</t>
  </si>
  <si>
    <t>谢巧丽</t>
  </si>
  <si>
    <t>450222198310******</t>
  </si>
  <si>
    <t>20230605</t>
  </si>
  <si>
    <t>范西华</t>
  </si>
  <si>
    <t>370921198003******</t>
  </si>
  <si>
    <t>20221103</t>
  </si>
  <si>
    <t>彭红芳</t>
  </si>
  <si>
    <t>431021198312******</t>
  </si>
  <si>
    <t>20231205</t>
  </si>
  <si>
    <t>刘燕青</t>
  </si>
  <si>
    <t>430421198202******</t>
  </si>
  <si>
    <t>20240601</t>
  </si>
  <si>
    <t>邹娟</t>
  </si>
  <si>
    <t>430421199305******</t>
  </si>
  <si>
    <t>20240902</t>
  </si>
  <si>
    <t>202411-202412</t>
  </si>
  <si>
    <t>车仁梅</t>
  </si>
  <si>
    <t>430421200509******</t>
  </si>
  <si>
    <t>20240228</t>
  </si>
  <si>
    <r>
      <rPr>
        <sz val="10"/>
        <rFont val="微软雅黑"/>
        <charset val="134"/>
      </rPr>
      <t>2025年社会保险缴费基数：养老保险</t>
    </r>
    <r>
      <rPr>
        <u/>
        <sz val="10"/>
        <rFont val="微软雅黑"/>
        <charset val="134"/>
      </rPr>
      <t xml:space="preserve"> </t>
    </r>
    <r>
      <rPr>
        <sz val="10"/>
        <rFont val="微软雅黑"/>
        <charset val="134"/>
      </rPr>
      <t>4308  ，失业保险4308，医疗保险 4053 ；2025年社会保险单位缴费比例：养老保险 16 %失业保险   0.7%医疗保险   8%生育保险   0.7%;
2025年社会保险个人缴费比例：养老保险   8%失业保险   0.3%医疗保险    2%。</t>
    </r>
  </si>
  <si>
    <t>用人单位经办人（签字）：                                                             用人单位负责人（签章）：</t>
  </si>
  <si>
    <t>衡阳县企业(单位)招用脱贫劳动力享受社会保险补贴申报花名册</t>
  </si>
  <si>
    <r>
      <rPr>
        <sz val="11"/>
        <color theme="1"/>
        <rFont val="微软雅黑"/>
        <charset val="134"/>
      </rPr>
      <t>申报单位盖章：</t>
    </r>
    <r>
      <rPr>
        <u/>
        <sz val="11"/>
        <color rgb="FF000000"/>
        <rFont val="微软雅黑"/>
        <charset val="134"/>
      </rPr>
      <t xml:space="preserve">  衡阳市得阳鞋业有限公司   </t>
    </r>
    <r>
      <rPr>
        <sz val="11"/>
        <color rgb="FF000000"/>
        <rFont val="微软雅黑"/>
        <charset val="134"/>
      </rPr>
      <t xml:space="preserve">                                         申报时间：</t>
    </r>
    <r>
      <rPr>
        <u/>
        <sz val="11"/>
        <color rgb="FF000000"/>
        <rFont val="微软雅黑"/>
        <charset val="134"/>
      </rPr>
      <t xml:space="preserve">  2025  </t>
    </r>
    <r>
      <rPr>
        <sz val="11"/>
        <color rgb="FF000000"/>
        <rFont val="微软雅黑"/>
        <charset val="134"/>
      </rPr>
      <t>年</t>
    </r>
    <r>
      <rPr>
        <u/>
        <sz val="11"/>
        <color rgb="FF000000"/>
        <rFont val="微软雅黑"/>
        <charset val="134"/>
      </rPr>
      <t xml:space="preserve">  10  </t>
    </r>
    <r>
      <rPr>
        <sz val="11"/>
        <color rgb="FF000000"/>
        <rFont val="微软雅黑"/>
        <charset val="134"/>
      </rPr>
      <t xml:space="preserve"> 月</t>
    </r>
    <r>
      <rPr>
        <u/>
        <sz val="11"/>
        <color rgb="FF000000"/>
        <rFont val="微软雅黑"/>
        <charset val="134"/>
      </rPr>
      <t xml:space="preserve">  17  </t>
    </r>
    <r>
      <rPr>
        <sz val="11"/>
        <color rgb="FF000000"/>
        <rFont val="微软雅黑"/>
        <charset val="134"/>
      </rPr>
      <t>日                                                   单位：元、%</t>
    </r>
  </si>
  <si>
    <t>联系电话</t>
  </si>
  <si>
    <r>
      <rPr>
        <sz val="10"/>
        <rFont val="微软雅黑"/>
        <charset val="134"/>
      </rPr>
      <t xml:space="preserve">招录用时间
</t>
    </r>
    <r>
      <rPr>
        <sz val="9"/>
        <rFont val="微软雅黑"/>
        <charset val="134"/>
      </rPr>
      <t>（年/月/日）</t>
    </r>
  </si>
  <si>
    <t>已享受期限
（年/月-
年/月）</t>
  </si>
  <si>
    <t>缴费工资</t>
  </si>
  <si>
    <t>单位缴费比例</t>
  </si>
  <si>
    <t>申请补贴期限（年/月-年/月）</t>
  </si>
  <si>
    <t>申请补贴月数</t>
  </si>
  <si>
    <t>社会保险补贴金额
（单位部分）</t>
  </si>
  <si>
    <t>养老
失业</t>
  </si>
  <si>
    <t>医疗
生育</t>
  </si>
  <si>
    <t>彭付元</t>
  </si>
  <si>
    <t>430421******207774</t>
  </si>
  <si>
    <t>183*****937</t>
  </si>
  <si>
    <t>2016-12-16</t>
  </si>
  <si>
    <t>202210-202309
202310-202409</t>
  </si>
  <si>
    <t>24</t>
  </si>
  <si>
    <t>4308</t>
  </si>
  <si>
    <t>2600</t>
  </si>
  <si>
    <r>
      <rPr>
        <sz val="8"/>
        <rFont val="微软雅黑"/>
        <charset val="134"/>
      </rPr>
      <t>养老保险</t>
    </r>
    <r>
      <rPr>
        <u/>
        <sz val="8"/>
        <rFont val="微软雅黑"/>
        <charset val="134"/>
      </rPr>
      <t xml:space="preserve"> 16 </t>
    </r>
    <r>
      <rPr>
        <sz val="8"/>
        <rFont val="微软雅黑"/>
        <charset val="134"/>
      </rPr>
      <t>%
失业保险</t>
    </r>
    <r>
      <rPr>
        <u/>
        <sz val="8"/>
        <rFont val="微软雅黑"/>
        <charset val="134"/>
      </rPr>
      <t xml:space="preserve"> 0.7 </t>
    </r>
    <r>
      <rPr>
        <sz val="8"/>
        <rFont val="微软雅黑"/>
        <charset val="134"/>
      </rPr>
      <t>%
医疗保险</t>
    </r>
    <r>
      <rPr>
        <u/>
        <sz val="8"/>
        <rFont val="微软雅黑"/>
        <charset val="134"/>
      </rPr>
      <t xml:space="preserve"> 5.5 </t>
    </r>
    <r>
      <rPr>
        <sz val="8"/>
        <rFont val="微软雅黑"/>
        <charset val="134"/>
      </rPr>
      <t>%
生育保险</t>
    </r>
    <r>
      <rPr>
        <u/>
        <sz val="8"/>
        <rFont val="微软雅黑"/>
        <charset val="134"/>
      </rPr>
      <t xml:space="preserve"> 0.5 </t>
    </r>
    <r>
      <rPr>
        <sz val="8"/>
        <rFont val="微软雅黑"/>
        <charset val="134"/>
      </rPr>
      <t>%</t>
    </r>
  </si>
  <si>
    <t>2024.10-2025.09</t>
  </si>
  <si>
    <t>钟承军</t>
  </si>
  <si>
    <t>430421******252912</t>
  </si>
  <si>
    <t>152*****536</t>
  </si>
  <si>
    <t>2021-06-11</t>
  </si>
  <si>
    <t>刘效云</t>
  </si>
  <si>
    <t>430421******057662</t>
  </si>
  <si>
    <t>136*****174</t>
  </si>
  <si>
    <t>2022-02-23</t>
  </si>
  <si>
    <t>庾红美</t>
  </si>
  <si>
    <t>430421******087025</t>
  </si>
  <si>
    <t>173*****989</t>
  </si>
  <si>
    <t>邓宏兵</t>
  </si>
  <si>
    <t>430421******153613</t>
  </si>
  <si>
    <t>137*****104</t>
  </si>
  <si>
    <t>2022-02-28</t>
  </si>
  <si>
    <t>肖林香</t>
  </si>
  <si>
    <t>430522******056587</t>
  </si>
  <si>
    <t>188*****986</t>
  </si>
  <si>
    <t>2022-05-01</t>
  </si>
  <si>
    <t>范践秀</t>
  </si>
  <si>
    <t>430421******019141</t>
  </si>
  <si>
    <t>175*****079</t>
  </si>
  <si>
    <t>2022-03-02</t>
  </si>
  <si>
    <t>李美容</t>
  </si>
  <si>
    <t>430421******247220</t>
  </si>
  <si>
    <t>191*****135</t>
  </si>
  <si>
    <t>2022-03-14</t>
  </si>
  <si>
    <t>贺小军</t>
  </si>
  <si>
    <t>430421******193519</t>
  </si>
  <si>
    <t>173*****318</t>
  </si>
  <si>
    <t>2022-03-22</t>
  </si>
  <si>
    <t>陈磊</t>
  </si>
  <si>
    <t>430421******22943X</t>
  </si>
  <si>
    <t>177*****721</t>
  </si>
  <si>
    <t>2022-03-28</t>
  </si>
  <si>
    <t>张水英</t>
  </si>
  <si>
    <t>430422******139628</t>
  </si>
  <si>
    <t>139*****896</t>
  </si>
  <si>
    <t>2022-04-14</t>
  </si>
  <si>
    <t>陈露</t>
  </si>
  <si>
    <t>430421******160245</t>
  </si>
  <si>
    <t>177*****668</t>
  </si>
  <si>
    <t>2022-04-20</t>
  </si>
  <si>
    <t>肖琼良</t>
  </si>
  <si>
    <t>430421******184074</t>
  </si>
  <si>
    <t>181*****803</t>
  </si>
  <si>
    <t>2022-05-11</t>
  </si>
  <si>
    <t>王艳秋</t>
  </si>
  <si>
    <t>430421******12836X</t>
  </si>
  <si>
    <t>173*****358</t>
  </si>
  <si>
    <t>2022-05-30</t>
  </si>
  <si>
    <t>凌受英</t>
  </si>
  <si>
    <t>430421******173620</t>
  </si>
  <si>
    <t>151*****264</t>
  </si>
  <si>
    <t>2022-06-07</t>
  </si>
  <si>
    <t>廖鸯</t>
  </si>
  <si>
    <t>430421******049343</t>
  </si>
  <si>
    <t>177*****339</t>
  </si>
  <si>
    <t>2022-06-28</t>
  </si>
  <si>
    <t>冯经平</t>
  </si>
  <si>
    <t>430421******254993</t>
  </si>
  <si>
    <t>135*****628</t>
  </si>
  <si>
    <t>2022-08-02</t>
  </si>
  <si>
    <t>王毅</t>
  </si>
  <si>
    <t>430421******107652</t>
  </si>
  <si>
    <t>150*****788</t>
  </si>
  <si>
    <t>2022-08-17</t>
  </si>
  <si>
    <t>罗珍姣</t>
  </si>
  <si>
    <t>430528******020245</t>
  </si>
  <si>
    <t>137*****132</t>
  </si>
  <si>
    <t>2024-02-23</t>
  </si>
  <si>
    <t>邓先春</t>
  </si>
  <si>
    <t>430481******110041</t>
  </si>
  <si>
    <t>193*****438</t>
  </si>
  <si>
    <t>2024-03-07</t>
  </si>
  <si>
    <t>王平忠</t>
  </si>
  <si>
    <t>430421******087654</t>
  </si>
  <si>
    <t>159*****776</t>
  </si>
  <si>
    <t>2024-04-22</t>
  </si>
  <si>
    <t>全志强</t>
  </si>
  <si>
    <t>430421******153173</t>
  </si>
  <si>
    <t>130*****867</t>
  </si>
  <si>
    <t>2024-05-17</t>
  </si>
  <si>
    <t>席满足</t>
  </si>
  <si>
    <t>430421******132547</t>
  </si>
  <si>
    <t>159*****175</t>
  </si>
  <si>
    <t>2024-05-23</t>
  </si>
  <si>
    <t>郭小川</t>
  </si>
  <si>
    <t>362121******067240</t>
  </si>
  <si>
    <t>193*****937</t>
  </si>
  <si>
    <t>2024-06-04</t>
  </si>
  <si>
    <t>廖娟</t>
  </si>
  <si>
    <t>430421******16836X</t>
  </si>
  <si>
    <t>137*****227</t>
  </si>
  <si>
    <t>2024-06-28</t>
  </si>
  <si>
    <t>王将良</t>
  </si>
  <si>
    <t>432522******033748</t>
  </si>
  <si>
    <t>193*****984</t>
  </si>
  <si>
    <t>2024-07-01</t>
  </si>
  <si>
    <t>欧云辉</t>
  </si>
  <si>
    <t>430421******17307X</t>
  </si>
  <si>
    <t>137*****043</t>
  </si>
  <si>
    <t>2024-08-06</t>
  </si>
  <si>
    <t>胡冬华</t>
  </si>
  <si>
    <t>430421******167793</t>
  </si>
  <si>
    <t>152*****908</t>
  </si>
  <si>
    <t>2024-08-07</t>
  </si>
  <si>
    <t>滕玉明</t>
  </si>
  <si>
    <t>430425******297411</t>
  </si>
  <si>
    <t>186*****637</t>
  </si>
  <si>
    <t>2024-08-30</t>
  </si>
  <si>
    <t>陈雪花</t>
  </si>
  <si>
    <t>430421******087982</t>
  </si>
  <si>
    <t>187*****624</t>
  </si>
  <si>
    <t>2024-02-19</t>
  </si>
  <si>
    <t>李桂芬</t>
  </si>
  <si>
    <t>430421******17798X</t>
  </si>
  <si>
    <t>159*****551</t>
  </si>
  <si>
    <t>谭骄龙</t>
  </si>
  <si>
    <t>430421******180153</t>
  </si>
  <si>
    <t>152*****627</t>
  </si>
  <si>
    <t>2024-03-01</t>
  </si>
  <si>
    <t>胡书武</t>
  </si>
  <si>
    <t>430422******21157X</t>
  </si>
  <si>
    <t>157*****828</t>
  </si>
  <si>
    <t>2012-07-04</t>
  </si>
  <si>
    <t>秦欢</t>
  </si>
  <si>
    <t>430422******191575</t>
  </si>
  <si>
    <t>133*****220</t>
  </si>
  <si>
    <t>2018-04-09</t>
  </si>
  <si>
    <t>贺菊龙</t>
  </si>
  <si>
    <t>430425******257335</t>
  </si>
  <si>
    <t>151*****609</t>
  </si>
  <si>
    <t>2016-05-12</t>
  </si>
  <si>
    <t>衡阳县中小微企业吸纳重点群体就业社会保险和扩围补贴花名册</t>
  </si>
  <si>
    <t>申报单位：        湖南角山米业有限责任公司                                                             申报时间：            2025  年    10    月    17    日                                                   单位：元、%</t>
  </si>
  <si>
    <t>毕业时间
（年/月）</t>
  </si>
  <si>
    <t>单位申请补贴期限
（202501-202501）</t>
  </si>
  <si>
    <t>个人申请补贴期限
（202501-202501）</t>
  </si>
  <si>
    <t>补贴金额
（单位）</t>
  </si>
  <si>
    <t>补贴金额
（个人25%）</t>
  </si>
  <si>
    <t>许曦丹</t>
  </si>
  <si>
    <t>430421200311******</t>
  </si>
  <si>
    <t>②</t>
  </si>
  <si>
    <t>2023年6月</t>
  </si>
  <si>
    <t>202501-2025-06</t>
  </si>
  <si>
    <t>0</t>
  </si>
  <si>
    <t>刘家明</t>
  </si>
  <si>
    <t>430422200109******</t>
  </si>
  <si>
    <t>2024年6月</t>
  </si>
  <si>
    <t>202508-2025-09</t>
  </si>
  <si>
    <t>322.16</t>
  </si>
  <si>
    <t>202508-202509</t>
  </si>
  <si>
    <r>
      <rPr>
        <sz val="10"/>
        <rFont val="微软雅黑"/>
        <charset val="134"/>
      </rPr>
      <t>2025年社会保险缴费基数：养老保险</t>
    </r>
    <r>
      <rPr>
        <u/>
        <sz val="10"/>
        <rFont val="微软雅黑"/>
        <charset val="134"/>
      </rPr>
      <t xml:space="preserve">     4308     </t>
    </r>
    <r>
      <rPr>
        <sz val="10"/>
        <rFont val="微软雅黑"/>
        <charset val="134"/>
      </rPr>
      <t xml:space="preserve"> ，失业保险</t>
    </r>
    <r>
      <rPr>
        <u/>
        <sz val="10"/>
        <rFont val="微软雅黑"/>
        <charset val="134"/>
      </rPr>
      <t xml:space="preserve">   4308      </t>
    </r>
    <r>
      <rPr>
        <sz val="10"/>
        <rFont val="微软雅黑"/>
        <charset val="134"/>
      </rPr>
      <t>，医疗保险</t>
    </r>
    <r>
      <rPr>
        <i/>
        <u/>
        <sz val="10"/>
        <rFont val="微软雅黑"/>
        <charset val="134"/>
      </rPr>
      <t xml:space="preserve">      </t>
    </r>
    <r>
      <rPr>
        <u/>
        <sz val="10"/>
        <rFont val="微软雅黑"/>
        <charset val="134"/>
      </rPr>
      <t xml:space="preserve">4027  </t>
    </r>
    <r>
      <rPr>
        <i/>
        <u/>
        <sz val="10"/>
        <rFont val="微软雅黑"/>
        <charset val="134"/>
      </rPr>
      <t xml:space="preserve">    </t>
    </r>
    <r>
      <rPr>
        <i/>
        <sz val="10"/>
        <rFont val="微软雅黑"/>
        <charset val="134"/>
      </rPr>
      <t>；</t>
    </r>
    <r>
      <rPr>
        <sz val="10"/>
        <rFont val="微软雅黑"/>
        <charset val="134"/>
      </rPr>
      <t>2025年社会保险单位缴费比例：养老保险</t>
    </r>
    <r>
      <rPr>
        <u/>
        <sz val="10"/>
        <rFont val="微软雅黑"/>
        <charset val="134"/>
      </rPr>
      <t xml:space="preserve">  16   </t>
    </r>
    <r>
      <rPr>
        <sz val="10"/>
        <rFont val="微软雅黑"/>
        <charset val="134"/>
      </rPr>
      <t xml:space="preserve">%失业保险 </t>
    </r>
    <r>
      <rPr>
        <u/>
        <sz val="10"/>
        <rFont val="微软雅黑"/>
        <charset val="134"/>
      </rPr>
      <t xml:space="preserve">   0.7     </t>
    </r>
    <r>
      <rPr>
        <sz val="10"/>
        <rFont val="微软雅黑"/>
        <charset val="134"/>
      </rPr>
      <t>%医疗保险</t>
    </r>
    <r>
      <rPr>
        <u/>
        <sz val="10"/>
        <rFont val="微软雅黑"/>
        <charset val="134"/>
      </rPr>
      <t xml:space="preserve">    8   </t>
    </r>
    <r>
      <rPr>
        <sz val="10"/>
        <rFont val="微软雅黑"/>
        <charset val="134"/>
      </rPr>
      <t>%生育保险</t>
    </r>
    <r>
      <rPr>
        <u/>
        <sz val="10"/>
        <rFont val="微软雅黑"/>
        <charset val="134"/>
      </rPr>
      <t xml:space="preserve">    2    </t>
    </r>
    <r>
      <rPr>
        <sz val="10"/>
        <rFont val="微软雅黑"/>
        <charset val="134"/>
      </rPr>
      <t>%;
2025年社会保险个人缴费比例：养老保险</t>
    </r>
    <r>
      <rPr>
        <u/>
        <sz val="10"/>
        <rFont val="微软雅黑"/>
        <charset val="134"/>
      </rPr>
      <t xml:space="preserve">    8    </t>
    </r>
    <r>
      <rPr>
        <sz val="10"/>
        <rFont val="微软雅黑"/>
        <charset val="134"/>
      </rPr>
      <t>%失业保险</t>
    </r>
    <r>
      <rPr>
        <u/>
        <sz val="10"/>
        <rFont val="微软雅黑"/>
        <charset val="134"/>
      </rPr>
      <t xml:space="preserve">     0.3      </t>
    </r>
    <r>
      <rPr>
        <sz val="10"/>
        <rFont val="微软雅黑"/>
        <charset val="134"/>
      </rPr>
      <t>%医疗保险</t>
    </r>
    <r>
      <rPr>
        <u/>
        <sz val="10"/>
        <rFont val="微软雅黑"/>
        <charset val="134"/>
      </rPr>
      <t xml:space="preserve">     0.7        </t>
    </r>
    <r>
      <rPr>
        <sz val="10"/>
        <rFont val="微软雅黑"/>
        <charset val="134"/>
      </rPr>
      <t>%。
注意事项：身份类别一栏请填写序号①脱贫劳动力②高校毕业生③登记失业6个月以上</t>
    </r>
  </si>
  <si>
    <t>申报单位：湖南坚利美超硬材料有限公司                                                          申报时间：        2025      年   09 月  29   日                                                   单位：元   、%</t>
  </si>
  <si>
    <r>
      <rPr>
        <sz val="10"/>
        <rFont val="微软雅黑"/>
        <charset val="134"/>
      </rPr>
      <t>已享受期限
（</t>
    </r>
    <r>
      <rPr>
        <sz val="8"/>
        <rFont val="微软雅黑"/>
        <charset val="134"/>
      </rPr>
      <t>202501-202501）</t>
    </r>
  </si>
  <si>
    <r>
      <rPr>
        <sz val="10"/>
        <color theme="1"/>
        <rFont val="微软雅黑"/>
        <charset val="134"/>
      </rPr>
      <t xml:space="preserve">单位申请补贴期限
</t>
    </r>
    <r>
      <rPr>
        <sz val="8"/>
        <color theme="1"/>
        <rFont val="微软雅黑"/>
        <charset val="134"/>
      </rPr>
      <t>（202501-202501）</t>
    </r>
  </si>
  <si>
    <t>陈欣媛</t>
  </si>
  <si>
    <t>430421200501******</t>
  </si>
  <si>
    <t>2025/5/8</t>
  </si>
  <si>
    <t>202507-202509</t>
  </si>
  <si>
    <r>
      <rPr>
        <sz val="10"/>
        <rFont val="微软雅黑"/>
        <charset val="134"/>
      </rPr>
      <t>2025年社会保险缴费基数：养老保险</t>
    </r>
    <r>
      <rPr>
        <u/>
        <sz val="10"/>
        <rFont val="微软雅黑"/>
        <charset val="134"/>
      </rPr>
      <t xml:space="preserve">   4308       </t>
    </r>
    <r>
      <rPr>
        <sz val="10"/>
        <rFont val="微软雅黑"/>
        <charset val="134"/>
      </rPr>
      <t xml:space="preserve"> ，失业保险</t>
    </r>
    <r>
      <rPr>
        <u/>
        <sz val="10"/>
        <rFont val="微软雅黑"/>
        <charset val="134"/>
      </rPr>
      <t xml:space="preserve">     4308     </t>
    </r>
    <r>
      <rPr>
        <sz val="10"/>
        <rFont val="微软雅黑"/>
        <charset val="134"/>
      </rPr>
      <t>，医疗保险</t>
    </r>
    <r>
      <rPr>
        <i/>
        <u/>
        <sz val="10"/>
        <rFont val="微软雅黑"/>
        <charset val="134"/>
      </rPr>
      <t xml:space="preserve">   4027         </t>
    </r>
    <r>
      <rPr>
        <i/>
        <sz val="10"/>
        <rFont val="微软雅黑"/>
        <charset val="134"/>
      </rPr>
      <t>；</t>
    </r>
    <r>
      <rPr>
        <sz val="10"/>
        <rFont val="微软雅黑"/>
        <charset val="134"/>
      </rPr>
      <t>2025年社会保险单位缴费比例：养老保险</t>
    </r>
    <r>
      <rPr>
        <u/>
        <sz val="10"/>
        <rFont val="微软雅黑"/>
        <charset val="134"/>
      </rPr>
      <t xml:space="preserve">  24     </t>
    </r>
    <r>
      <rPr>
        <sz val="10"/>
        <rFont val="微软雅黑"/>
        <charset val="134"/>
      </rPr>
      <t xml:space="preserve">%失业保险 </t>
    </r>
    <r>
      <rPr>
        <u/>
        <sz val="10"/>
        <rFont val="微软雅黑"/>
        <charset val="134"/>
      </rPr>
      <t xml:space="preserve">     1         </t>
    </r>
    <r>
      <rPr>
        <sz val="10"/>
        <rFont val="微软雅黑"/>
        <charset val="134"/>
      </rPr>
      <t>%医疗保险</t>
    </r>
    <r>
      <rPr>
        <u/>
        <sz val="10"/>
        <rFont val="微软雅黑"/>
        <charset val="134"/>
      </rPr>
      <t xml:space="preserve">  10     </t>
    </r>
    <r>
      <rPr>
        <sz val="10"/>
        <rFont val="微软雅黑"/>
        <charset val="134"/>
      </rPr>
      <t>%生育保险</t>
    </r>
    <r>
      <rPr>
        <u/>
        <sz val="10"/>
        <rFont val="微软雅黑"/>
        <charset val="134"/>
      </rPr>
      <t xml:space="preserve">0.7       </t>
    </r>
    <r>
      <rPr>
        <sz val="10"/>
        <rFont val="微软雅黑"/>
        <charset val="134"/>
      </rPr>
      <t>%;
2025年社会保险个人缴费比例：养老保险</t>
    </r>
    <r>
      <rPr>
        <u/>
        <sz val="10"/>
        <rFont val="微软雅黑"/>
        <charset val="134"/>
      </rPr>
      <t xml:space="preserve">    8    </t>
    </r>
    <r>
      <rPr>
        <sz val="10"/>
        <rFont val="微软雅黑"/>
        <charset val="134"/>
      </rPr>
      <t>%失业保险</t>
    </r>
    <r>
      <rPr>
        <u/>
        <sz val="10"/>
        <rFont val="微软雅黑"/>
        <charset val="134"/>
      </rPr>
      <t xml:space="preserve">   0.3        </t>
    </r>
    <r>
      <rPr>
        <sz val="10"/>
        <rFont val="微软雅黑"/>
        <charset val="134"/>
      </rPr>
      <t>%医疗保险</t>
    </r>
    <r>
      <rPr>
        <u/>
        <sz val="10"/>
        <rFont val="微软雅黑"/>
        <charset val="134"/>
      </rPr>
      <t xml:space="preserve">       2      </t>
    </r>
    <r>
      <rPr>
        <sz val="10"/>
        <rFont val="微软雅黑"/>
        <charset val="134"/>
      </rPr>
      <t>%。
注意事项：身份类别一栏请填写序号①脱贫劳动力②高校毕业生③登记失业6个月以上</t>
    </r>
  </si>
  <si>
    <t>衡阳县小微企业招用离校两年内高校毕业生享受社会保险补贴申报花名册</t>
  </si>
  <si>
    <r>
      <rPr>
        <sz val="11"/>
        <color theme="1"/>
        <rFont val="微软雅黑"/>
        <charset val="134"/>
      </rPr>
      <t>申报单位盖章：</t>
    </r>
    <r>
      <rPr>
        <u/>
        <sz val="11"/>
        <color rgb="FF000000"/>
        <rFont val="微软雅黑"/>
        <charset val="134"/>
      </rPr>
      <t xml:space="preserve">   湖南零零玖生物科技有限公司</t>
    </r>
    <r>
      <rPr>
        <sz val="11"/>
        <color rgb="FF000000"/>
        <rFont val="微软雅黑"/>
        <charset val="134"/>
      </rPr>
      <t xml:space="preserve">                                                   申报时间：</t>
    </r>
    <r>
      <rPr>
        <u/>
        <sz val="11"/>
        <color rgb="FF000000"/>
        <rFont val="微软雅黑"/>
        <charset val="134"/>
      </rPr>
      <t xml:space="preserve">     2025     </t>
    </r>
    <r>
      <rPr>
        <sz val="11"/>
        <color rgb="FF000000"/>
        <rFont val="微软雅黑"/>
        <charset val="134"/>
      </rPr>
      <t>年</t>
    </r>
    <r>
      <rPr>
        <u/>
        <sz val="11"/>
        <color rgb="FF000000"/>
        <rFont val="微软雅黑"/>
        <charset val="134"/>
      </rPr>
      <t xml:space="preserve">   10  </t>
    </r>
    <r>
      <rPr>
        <sz val="11"/>
        <color rgb="FF000000"/>
        <rFont val="微软雅黑"/>
        <charset val="134"/>
      </rPr>
      <t xml:space="preserve"> 月</t>
    </r>
    <r>
      <rPr>
        <u/>
        <sz val="11"/>
        <color rgb="FF000000"/>
        <rFont val="微软雅黑"/>
        <charset val="134"/>
      </rPr>
      <t xml:space="preserve">  17    </t>
    </r>
    <r>
      <rPr>
        <sz val="11"/>
        <color rgb="FF000000"/>
        <rFont val="微软雅黑"/>
        <charset val="134"/>
      </rPr>
      <t>日                                                            单位：元、%</t>
    </r>
  </si>
  <si>
    <t>毕业时间
（202501）</t>
  </si>
  <si>
    <t>招录用时间
（202501）</t>
  </si>
  <si>
    <t>申请补贴期限（202501-202501）</t>
  </si>
  <si>
    <t>社会保险补贴金额（单位部分）</t>
  </si>
  <si>
    <t>许翔宇</t>
  </si>
  <si>
    <t>372301200011******</t>
  </si>
  <si>
    <t>153364****0</t>
  </si>
  <si>
    <t>202403</t>
  </si>
  <si>
    <t>202403-202412</t>
  </si>
  <si>
    <t>10</t>
  </si>
  <si>
    <t>养老  16    %
失业  0.7   %
医疗   8    %
生育   0.7  %</t>
  </si>
  <si>
    <t>202501-202502</t>
  </si>
  <si>
    <t>晋玮</t>
  </si>
  <si>
    <t>230921200105******</t>
  </si>
  <si>
    <t>181845****6</t>
  </si>
  <si>
    <t>刘寒丽</t>
  </si>
  <si>
    <t>430421200112******</t>
  </si>
  <si>
    <t>182747****4</t>
  </si>
  <si>
    <t>202407</t>
  </si>
  <si>
    <r>
      <rPr>
        <sz val="10"/>
        <rFont val="微软雅黑"/>
        <charset val="134"/>
      </rPr>
      <t>2</t>
    </r>
    <r>
      <rPr>
        <sz val="9"/>
        <rFont val="微软雅黑"/>
        <charset val="134"/>
      </rPr>
      <t>02407-202412</t>
    </r>
  </si>
  <si>
    <t>6</t>
  </si>
  <si>
    <t>雷裕苗</t>
  </si>
  <si>
    <t>430426200209******</t>
  </si>
  <si>
    <t>139734****1</t>
  </si>
  <si>
    <r>
      <rPr>
        <sz val="9"/>
        <rFont val="微软雅黑"/>
        <charset val="134"/>
      </rPr>
      <t>2</t>
    </r>
    <r>
      <rPr>
        <sz val="9"/>
        <rFont val="微软雅黑"/>
        <charset val="134"/>
      </rPr>
      <t>02506</t>
    </r>
  </si>
  <si>
    <t>钟先敏</t>
  </si>
  <si>
    <t>522723200101******</t>
  </si>
  <si>
    <t>187447****9</t>
  </si>
  <si>
    <r>
      <rPr>
        <sz val="9"/>
        <rFont val="微软雅黑"/>
        <charset val="134"/>
      </rPr>
      <t>2</t>
    </r>
    <r>
      <rPr>
        <sz val="9"/>
        <rFont val="微软雅黑"/>
        <charset val="134"/>
      </rPr>
      <t>02406</t>
    </r>
  </si>
  <si>
    <t>202508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</si>
</sst>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yyyy/m/d;@"/>
    <numFmt numFmtId="179" formatCode="yyyymmdd"/>
  </numFmts>
  <fonts count="44">
    <font>
      <sz val="11"/>
      <color theme="1"/>
      <name val="宋体"/>
      <charset val="134"/>
      <scheme val="minor"/>
    </font>
    <font>
      <b/>
      <sz val="20"/>
      <color theme="1"/>
      <name val="宋体"/>
      <charset val="134"/>
      <scheme val="major"/>
    </font>
    <font>
      <sz val="18"/>
      <color theme="1"/>
      <name val="微软雅黑"/>
      <charset val="134"/>
    </font>
    <font>
      <sz val="11"/>
      <color theme="1"/>
      <name val="微软雅黑"/>
      <charset val="134"/>
    </font>
    <font>
      <sz val="10"/>
      <name val="微软雅黑"/>
      <charset val="134"/>
    </font>
    <font>
      <sz val="9"/>
      <name val="微软雅黑"/>
      <charset val="134"/>
    </font>
    <font>
      <b/>
      <sz val="12"/>
      <name val="微软雅黑"/>
      <charset val="134"/>
    </font>
    <font>
      <sz val="10"/>
      <color theme="1"/>
      <name val="微软雅黑"/>
      <charset val="134"/>
    </font>
    <font>
      <u/>
      <sz val="10"/>
      <name val="微软雅黑"/>
      <charset val="134"/>
    </font>
    <font>
      <sz val="10"/>
      <name val="宋体"/>
      <charset val="134"/>
      <scheme val="minor"/>
    </font>
    <font>
      <sz val="12"/>
      <name val="微软雅黑"/>
      <charset val="134"/>
    </font>
    <font>
      <b/>
      <sz val="10"/>
      <name val="微软雅黑"/>
      <charset val="134"/>
    </font>
    <font>
      <sz val="8"/>
      <name val="微软雅黑"/>
      <charset val="134"/>
    </font>
    <font>
      <u/>
      <sz val="8"/>
      <name val="微软雅黑"/>
      <charset val="134"/>
    </font>
    <font>
      <sz val="8"/>
      <color theme="1"/>
      <name val="微软雅黑"/>
      <charset val="134"/>
    </font>
    <font>
      <b/>
      <sz val="8"/>
      <name val="微软雅黑"/>
      <charset val="134"/>
    </font>
    <font>
      <b/>
      <sz val="8"/>
      <color theme="1"/>
      <name val="宋体"/>
      <charset val="134"/>
      <scheme val="major"/>
    </font>
    <font>
      <sz val="9"/>
      <color theme="1"/>
      <name val="黑体"/>
      <charset val="134"/>
    </font>
    <font>
      <sz val="9"/>
      <color theme="1"/>
      <name val="微软雅黑"/>
      <charset val="134"/>
    </font>
    <font>
      <b/>
      <sz val="9"/>
      <name val="微软雅黑"/>
      <charset val="134"/>
    </font>
    <font>
      <b/>
      <sz val="1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i/>
      <u/>
      <sz val="10"/>
      <name val="微软雅黑"/>
      <charset val="134"/>
    </font>
    <font>
      <i/>
      <sz val="10"/>
      <name val="微软雅黑"/>
      <charset val="134"/>
    </font>
    <font>
      <u/>
      <sz val="11"/>
      <color rgb="FF000000"/>
      <name val="微软雅黑"/>
      <charset val="134"/>
    </font>
    <font>
      <sz val="11"/>
      <color rgb="FF000000"/>
      <name val="微软雅黑"/>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19"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0" applyNumberFormat="0" applyFill="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8" fillId="0" borderId="0" applyNumberFormat="0" applyFill="0" applyBorder="0" applyAlignment="0" applyProtection="0">
      <alignment vertical="center"/>
    </xf>
    <xf numFmtId="0" fontId="29" fillId="4" borderId="22" applyNumberFormat="0" applyAlignment="0" applyProtection="0">
      <alignment vertical="center"/>
    </xf>
    <xf numFmtId="0" fontId="30" fillId="5" borderId="23" applyNumberFormat="0" applyAlignment="0" applyProtection="0">
      <alignment vertical="center"/>
    </xf>
    <xf numFmtId="0" fontId="31" fillId="5" borderId="22" applyNumberFormat="0" applyAlignment="0" applyProtection="0">
      <alignment vertical="center"/>
    </xf>
    <xf numFmtId="0" fontId="32" fillId="6" borderId="24" applyNumberFormat="0" applyAlignment="0" applyProtection="0">
      <alignment vertical="center"/>
    </xf>
    <xf numFmtId="0" fontId="33" fillId="0" borderId="25" applyNumberFormat="0" applyFill="0" applyAlignment="0" applyProtection="0">
      <alignment vertical="center"/>
    </xf>
    <xf numFmtId="0" fontId="34" fillId="0" borderId="26"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cellStyleXfs>
  <cellXfs count="248">
    <xf numFmtId="0" fontId="0" fillId="0" borderId="0" xfId="0">
      <alignment vertical="center"/>
    </xf>
    <xf numFmtId="0" fontId="0" fillId="0" borderId="0" xfId="0" applyAlignment="1">
      <alignment vertical="center" wrapText="1"/>
    </xf>
    <xf numFmtId="49" fontId="1" fillId="0" borderId="0" xfId="0" applyNumberFormat="1" applyFont="1" applyBorder="1" applyAlignment="1">
      <alignment horizontal="center" vertical="center" wrapText="1"/>
    </xf>
    <xf numFmtId="49" fontId="2" fillId="0" borderId="0"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0" fontId="5" fillId="0" borderId="2" xfId="0" applyFont="1" applyBorder="1" applyAlignment="1">
      <alignment horizontal="center" vertical="center" shrinkToFit="1"/>
    </xf>
    <xf numFmtId="49" fontId="5" fillId="0" borderId="2" xfId="0" applyNumberFormat="1" applyFont="1" applyBorder="1" applyAlignment="1">
      <alignment horizontal="center" vertical="center" shrinkToFit="1"/>
    </xf>
    <xf numFmtId="49" fontId="5" fillId="0" borderId="2" xfId="0" applyNumberFormat="1" applyFont="1" applyBorder="1" applyAlignment="1">
      <alignment horizontal="center" vertical="center" wrapText="1"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7" xfId="0" applyFont="1" applyBorder="1" applyAlignment="1">
      <alignment horizontal="center" vertical="center" wrapText="1" shrinkToFit="1"/>
    </xf>
    <xf numFmtId="49" fontId="7" fillId="0" borderId="7"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xf>
    <xf numFmtId="49" fontId="4" fillId="0" borderId="8" xfId="0" applyNumberFormat="1" applyFont="1" applyBorder="1" applyAlignment="1">
      <alignment horizontal="center" vertical="center" wrapText="1"/>
    </xf>
    <xf numFmtId="49" fontId="4" fillId="0" borderId="5" xfId="0" applyNumberFormat="1" applyFont="1" applyBorder="1" applyAlignment="1">
      <alignment horizontal="center" vertical="center"/>
    </xf>
    <xf numFmtId="49" fontId="4" fillId="0" borderId="9" xfId="0" applyNumberFormat="1" applyFont="1" applyBorder="1" applyAlignment="1">
      <alignment horizontal="center" vertical="center" wrapText="1"/>
    </xf>
    <xf numFmtId="49" fontId="5" fillId="0" borderId="3" xfId="0" applyNumberFormat="1" applyFont="1" applyBorder="1" applyAlignment="1">
      <alignment horizontal="center" vertical="center" wrapText="1" shrinkToFit="1"/>
    </xf>
    <xf numFmtId="176" fontId="4" fillId="0" borderId="5" xfId="0" applyNumberFormat="1" applyFont="1" applyBorder="1" applyAlignment="1">
      <alignment horizontal="center" vertical="center" wrapText="1" shrinkToFit="1"/>
    </xf>
    <xf numFmtId="49" fontId="5" fillId="0" borderId="4" xfId="0" applyNumberFormat="1" applyFont="1" applyBorder="1" applyAlignment="1">
      <alignment horizontal="center" vertical="center" wrapText="1" shrinkToFit="1"/>
    </xf>
    <xf numFmtId="176" fontId="4" fillId="0" borderId="2" xfId="0" applyNumberFormat="1" applyFont="1" applyBorder="1" applyAlignment="1">
      <alignment horizontal="center" vertical="center" shrinkToFit="1"/>
    </xf>
    <xf numFmtId="176" fontId="4" fillId="0" borderId="2" xfId="0" applyNumberFormat="1" applyFont="1" applyBorder="1" applyAlignment="1">
      <alignment horizontal="center" vertical="center" wrapText="1" shrinkToFit="1"/>
    </xf>
    <xf numFmtId="49" fontId="7" fillId="0" borderId="10"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7" fillId="0" borderId="11"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49" fontId="7" fillId="0" borderId="13" xfId="0" applyNumberFormat="1" applyFont="1" applyBorder="1" applyAlignment="1">
      <alignment horizontal="center" vertical="center" wrapText="1"/>
    </xf>
    <xf numFmtId="0" fontId="4" fillId="0" borderId="5" xfId="0" applyNumberFormat="1" applyFont="1" applyBorder="1" applyAlignment="1">
      <alignment horizontal="center" vertical="center" shrinkToFit="1"/>
    </xf>
    <xf numFmtId="176" fontId="4" fillId="0" borderId="5" xfId="0" applyNumberFormat="1" applyFont="1" applyBorder="1" applyAlignment="1">
      <alignment horizontal="center" vertical="center" shrinkToFit="1"/>
    </xf>
    <xf numFmtId="0" fontId="4" fillId="0" borderId="2" xfId="0" applyNumberFormat="1" applyFont="1" applyBorder="1" applyAlignment="1">
      <alignment horizontal="center" vertical="center" wrapText="1"/>
    </xf>
    <xf numFmtId="49"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8" fillId="0" borderId="2" xfId="0" applyNumberFormat="1" applyFont="1" applyBorder="1" applyAlignment="1">
      <alignment horizontal="center" vertical="center" wrapText="1"/>
    </xf>
    <xf numFmtId="0" fontId="9" fillId="0" borderId="2" xfId="0" applyFont="1" applyFill="1" applyBorder="1" applyAlignment="1">
      <alignment horizontal="left" vertical="center" wrapText="1"/>
    </xf>
    <xf numFmtId="49" fontId="4" fillId="0" borderId="2" xfId="0" applyNumberFormat="1" applyFont="1" applyBorder="1" applyAlignment="1">
      <alignment horizontal="center" vertical="center" shrinkToFit="1"/>
    </xf>
    <xf numFmtId="0" fontId="9" fillId="0" borderId="2" xfId="0" applyNumberFormat="1" applyFont="1" applyFill="1" applyBorder="1" applyAlignment="1">
      <alignment horizontal="center" vertical="center" wrapText="1"/>
    </xf>
    <xf numFmtId="49" fontId="5" fillId="0" borderId="5" xfId="0" applyNumberFormat="1" applyFont="1" applyBorder="1" applyAlignment="1">
      <alignment horizontal="center" vertical="center" shrinkToFit="1"/>
    </xf>
    <xf numFmtId="0" fontId="6" fillId="0" borderId="10" xfId="0" applyFont="1" applyBorder="1" applyAlignment="1">
      <alignment horizontal="center" vertical="center" shrinkToFit="1"/>
    </xf>
    <xf numFmtId="49" fontId="4" fillId="0" borderId="2" xfId="0" applyNumberFormat="1" applyFont="1" applyBorder="1" applyAlignment="1">
      <alignment horizontal="left" vertical="center" wrapText="1"/>
    </xf>
    <xf numFmtId="0" fontId="4" fillId="0" borderId="0" xfId="0" applyFont="1" applyAlignment="1">
      <alignment horizontal="left" wrapText="1"/>
    </xf>
    <xf numFmtId="0" fontId="4" fillId="0" borderId="2" xfId="0" applyFont="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0" xfId="0" applyNumberFormat="1" applyFont="1" applyBorder="1" applyAlignment="1">
      <alignment vertical="center" wrapText="1"/>
    </xf>
    <xf numFmtId="49" fontId="4" fillId="0" borderId="12" xfId="0" applyNumberFormat="1" applyFont="1" applyBorder="1" applyAlignment="1">
      <alignment vertical="center" wrapText="1"/>
    </xf>
    <xf numFmtId="49" fontId="7" fillId="0" borderId="0" xfId="0" applyNumberFormat="1" applyFont="1" applyBorder="1" applyAlignment="1">
      <alignment horizontal="center" vertical="center" wrapText="1"/>
    </xf>
    <xf numFmtId="49" fontId="4" fillId="0" borderId="13" xfId="0" applyNumberFormat="1" applyFont="1" applyBorder="1" applyAlignment="1">
      <alignment horizontal="center" vertical="center" wrapText="1"/>
    </xf>
    <xf numFmtId="49" fontId="7" fillId="0" borderId="9" xfId="0" applyNumberFormat="1" applyFont="1" applyBorder="1" applyAlignment="1">
      <alignment horizontal="center" vertical="center" wrapText="1"/>
    </xf>
    <xf numFmtId="0" fontId="4" fillId="0" borderId="2" xfId="0" applyNumberFormat="1" applyFont="1" applyBorder="1" applyAlignment="1">
      <alignment horizontal="center" vertical="center" shrinkToFit="1"/>
    </xf>
    <xf numFmtId="0" fontId="10" fillId="0" borderId="2" xfId="0" applyFont="1" applyBorder="1" applyAlignment="1">
      <alignment horizontal="center" vertical="center" shrinkToFit="1"/>
    </xf>
    <xf numFmtId="0" fontId="6" fillId="0" borderId="2" xfId="0" applyFont="1" applyBorder="1" applyAlignment="1">
      <alignment vertical="center" shrinkToFit="1"/>
    </xf>
    <xf numFmtId="49" fontId="7" fillId="0" borderId="6"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49" fontId="4" fillId="0" borderId="6" xfId="0" applyNumberFormat="1" applyFont="1" applyBorder="1" applyAlignment="1">
      <alignment horizontal="center" vertical="center" wrapText="1"/>
    </xf>
    <xf numFmtId="0" fontId="4" fillId="0" borderId="5" xfId="0" applyFont="1" applyBorder="1" applyAlignment="1">
      <alignment horizontal="center" vertical="center" wrapText="1"/>
    </xf>
    <xf numFmtId="14" fontId="4" fillId="0" borderId="2" xfId="0" applyNumberFormat="1" applyFont="1" applyBorder="1" applyAlignment="1">
      <alignment vertical="center" wrapText="1"/>
    </xf>
    <xf numFmtId="49" fontId="3" fillId="0" borderId="0" xfId="0" applyNumberFormat="1" applyFont="1" applyAlignment="1">
      <alignment horizontal="left" vertical="center" wrapText="1"/>
    </xf>
    <xf numFmtId="0" fontId="4" fillId="0" borderId="2" xfId="0" applyFont="1" applyBorder="1" applyAlignment="1">
      <alignment horizontal="center" vertical="center" shrinkToFit="1"/>
    </xf>
    <xf numFmtId="57" fontId="4" fillId="0" borderId="2" xfId="0" applyNumberFormat="1" applyFont="1" applyBorder="1" applyAlignment="1">
      <alignment horizontal="center" vertical="center" wrapText="1"/>
    </xf>
    <xf numFmtId="49" fontId="4" fillId="0" borderId="5" xfId="0" applyNumberFormat="1"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10" xfId="0" applyFont="1" applyBorder="1" applyAlignment="1">
      <alignment horizontal="center" vertical="center" shrinkToFit="1"/>
    </xf>
    <xf numFmtId="0" fontId="4" fillId="0" borderId="2" xfId="0" applyNumberFormat="1" applyFont="1" applyBorder="1" applyAlignment="1">
      <alignment horizontal="center" vertical="center" wrapText="1" shrinkToFit="1"/>
    </xf>
    <xf numFmtId="0" fontId="1" fillId="0" borderId="0" xfId="0" applyNumberFormat="1" applyFont="1" applyAlignment="1">
      <alignment horizontal="center" vertical="center" wrapText="1"/>
    </xf>
    <xf numFmtId="176" fontId="1" fillId="0" borderId="0" xfId="0" applyNumberFormat="1" applyFont="1" applyAlignment="1">
      <alignment horizontal="center" vertical="center" wrapText="1"/>
    </xf>
    <xf numFmtId="0" fontId="3" fillId="0" borderId="0" xfId="0" applyNumberFormat="1" applyFont="1" applyAlignment="1">
      <alignment horizontal="left" vertical="center" wrapText="1"/>
    </xf>
    <xf numFmtId="176" fontId="3" fillId="0" borderId="0" xfId="0" applyNumberFormat="1" applyFont="1" applyAlignment="1">
      <alignment horizontal="left" vertical="center" wrapText="1"/>
    </xf>
    <xf numFmtId="0" fontId="4" fillId="0" borderId="3"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4" fillId="0" borderId="2" xfId="0" applyNumberFormat="1" applyFont="1" applyBorder="1" applyAlignment="1">
      <alignment horizontal="left" vertical="center" wrapText="1"/>
    </xf>
    <xf numFmtId="176" fontId="4" fillId="0" borderId="2" xfId="0" applyNumberFormat="1" applyFont="1" applyBorder="1" applyAlignment="1">
      <alignment horizontal="left" vertical="center" wrapText="1"/>
    </xf>
    <xf numFmtId="0" fontId="4" fillId="0" borderId="0" xfId="0" applyNumberFormat="1" applyFont="1" applyAlignment="1">
      <alignment horizontal="left" wrapText="1"/>
    </xf>
    <xf numFmtId="176" fontId="4" fillId="0" borderId="0" xfId="0" applyNumberFormat="1" applyFont="1" applyAlignment="1">
      <alignment horizontal="left" wrapText="1"/>
    </xf>
    <xf numFmtId="49" fontId="4" fillId="0" borderId="2" xfId="0" applyNumberFormat="1" applyFont="1" applyBorder="1" applyAlignment="1">
      <alignment horizontal="center" vertical="center"/>
    </xf>
    <xf numFmtId="0" fontId="12" fillId="0" borderId="2" xfId="0" applyFont="1" applyBorder="1" applyAlignment="1">
      <alignment horizontal="center" vertical="center" shrinkToFit="1"/>
    </xf>
    <xf numFmtId="49" fontId="12" fillId="0" borderId="2" xfId="0" applyNumberFormat="1" applyFont="1" applyBorder="1" applyAlignment="1">
      <alignment horizontal="center" vertical="center" shrinkToFit="1"/>
    </xf>
    <xf numFmtId="49" fontId="12" fillId="0" borderId="2" xfId="0" applyNumberFormat="1" applyFont="1" applyBorder="1" applyAlignment="1">
      <alignment horizontal="center" vertical="center" wrapText="1" shrinkToFit="1"/>
    </xf>
    <xf numFmtId="0" fontId="12" fillId="0" borderId="2" xfId="0" applyNumberFormat="1" applyFont="1" applyBorder="1" applyAlignment="1">
      <alignment horizontal="center" vertical="center" wrapText="1" shrinkToFit="1"/>
    </xf>
    <xf numFmtId="0" fontId="11" fillId="0" borderId="2" xfId="0" applyFont="1" applyBorder="1" applyAlignment="1">
      <alignment horizontal="center" vertical="center" shrinkToFit="1"/>
    </xf>
    <xf numFmtId="0" fontId="11" fillId="0" borderId="2" xfId="0" applyFont="1" applyBorder="1" applyAlignment="1">
      <alignment horizontal="center" vertical="center" wrapText="1" shrinkToFit="1"/>
    </xf>
    <xf numFmtId="49" fontId="4" fillId="0" borderId="14" xfId="0" applyNumberFormat="1" applyFont="1" applyBorder="1" applyAlignment="1">
      <alignment horizontal="center" vertical="center" wrapText="1"/>
    </xf>
    <xf numFmtId="49" fontId="12" fillId="0" borderId="3" xfId="0" applyNumberFormat="1" applyFont="1" applyBorder="1" applyAlignment="1">
      <alignment horizontal="center" vertical="center" wrapText="1" shrinkToFit="1"/>
    </xf>
    <xf numFmtId="176" fontId="12" fillId="0" borderId="10" xfId="0" applyNumberFormat="1" applyFont="1" applyBorder="1" applyAlignment="1">
      <alignment horizontal="center" vertical="center" shrinkToFit="1"/>
    </xf>
    <xf numFmtId="176" fontId="12" fillId="0" borderId="2" xfId="0" applyNumberFormat="1" applyFont="1" applyBorder="1" applyAlignment="1">
      <alignment horizontal="center" vertical="center" shrinkToFit="1"/>
    </xf>
    <xf numFmtId="49" fontId="12" fillId="0" borderId="4" xfId="0" applyNumberFormat="1" applyFont="1" applyBorder="1" applyAlignment="1">
      <alignment horizontal="center" vertical="center" wrapText="1" shrinkToFit="1"/>
    </xf>
    <xf numFmtId="49" fontId="12" fillId="0" borderId="5" xfId="0" applyNumberFormat="1" applyFont="1" applyBorder="1" applyAlignment="1">
      <alignment horizontal="center" vertical="center" wrapText="1" shrinkToFit="1"/>
    </xf>
    <xf numFmtId="176" fontId="4" fillId="0" borderId="10" xfId="0" applyNumberFormat="1" applyFont="1" applyBorder="1" applyAlignment="1">
      <alignment horizontal="center" vertical="center" shrinkToFit="1"/>
    </xf>
    <xf numFmtId="177" fontId="12" fillId="0" borderId="2" xfId="0" applyNumberFormat="1" applyFont="1" applyBorder="1" applyAlignment="1">
      <alignment horizontal="center" vertical="center" shrinkToFit="1"/>
    </xf>
    <xf numFmtId="176" fontId="12" fillId="0" borderId="5" xfId="0" applyNumberFormat="1" applyFont="1" applyBorder="1" applyAlignment="1">
      <alignment horizontal="center" vertical="center" shrinkToFit="1"/>
    </xf>
    <xf numFmtId="49" fontId="1" fillId="0" borderId="0" xfId="0" applyNumberFormat="1" applyFont="1" applyFill="1" applyAlignment="1">
      <alignment horizontal="center" vertical="center" wrapText="1"/>
    </xf>
    <xf numFmtId="49" fontId="1" fillId="0" borderId="0" xfId="0" applyNumberFormat="1" applyFont="1" applyFill="1" applyAlignment="1">
      <alignment horizontal="center" vertical="center"/>
    </xf>
    <xf numFmtId="177" fontId="1" fillId="0" borderId="0" xfId="0" applyNumberFormat="1" applyFont="1" applyFill="1" applyAlignment="1">
      <alignment horizontal="center" vertical="center" wrapText="1"/>
    </xf>
    <xf numFmtId="49" fontId="3" fillId="0" borderId="0" xfId="0" applyNumberFormat="1" applyFont="1" applyFill="1" applyAlignment="1">
      <alignment horizontal="left" vertical="center" wrapText="1"/>
    </xf>
    <xf numFmtId="49" fontId="3" fillId="0" borderId="0" xfId="0" applyNumberFormat="1" applyFont="1" applyFill="1" applyAlignment="1">
      <alignment horizontal="left" vertical="center"/>
    </xf>
    <xf numFmtId="177" fontId="3" fillId="0" borderId="0" xfId="0" applyNumberFormat="1" applyFont="1" applyFill="1" applyAlignment="1">
      <alignment horizontal="left"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xf>
    <xf numFmtId="49" fontId="12" fillId="0" borderId="2" xfId="0" applyNumberFormat="1" applyFont="1" applyBorder="1" applyAlignment="1">
      <alignment horizontal="center" vertical="center" wrapText="1"/>
    </xf>
    <xf numFmtId="177" fontId="12" fillId="0" borderId="2" xfId="0" applyNumberFormat="1" applyFont="1" applyBorder="1" applyAlignment="1">
      <alignment horizontal="center" vertical="center" wrapText="1"/>
    </xf>
    <xf numFmtId="49" fontId="13" fillId="0" borderId="2" xfId="0" applyNumberFormat="1" applyFont="1" applyFill="1" applyBorder="1" applyAlignment="1">
      <alignment horizontal="center" vertical="center"/>
    </xf>
    <xf numFmtId="0" fontId="12" fillId="0" borderId="2" xfId="0" applyFont="1" applyFill="1" applyBorder="1" applyAlignment="1">
      <alignment horizontal="center" vertical="center" shrinkToFit="1"/>
    </xf>
    <xf numFmtId="49" fontId="12" fillId="0" borderId="2" xfId="0" applyNumberFormat="1" applyFont="1" applyFill="1" applyBorder="1" applyAlignment="1">
      <alignment horizontal="center" vertical="center" shrinkToFit="1"/>
    </xf>
    <xf numFmtId="49" fontId="12" fillId="0" borderId="2" xfId="0" applyNumberFormat="1" applyFont="1" applyFill="1" applyBorder="1" applyAlignment="1">
      <alignment horizontal="center" vertical="center" wrapText="1" shrinkToFit="1"/>
    </xf>
    <xf numFmtId="0" fontId="14" fillId="0" borderId="2" xfId="0" applyNumberFormat="1" applyFont="1" applyFill="1" applyBorder="1" applyAlignment="1">
      <alignment horizontal="center" vertical="center"/>
    </xf>
    <xf numFmtId="178" fontId="14" fillId="0" borderId="3" xfId="0" applyNumberFormat="1" applyFont="1" applyFill="1" applyBorder="1" applyAlignment="1">
      <alignment horizontal="center" vertical="center" wrapText="1"/>
    </xf>
    <xf numFmtId="177" fontId="14" fillId="0" borderId="3" xfId="0" applyNumberFormat="1" applyFont="1" applyFill="1" applyBorder="1" applyAlignment="1">
      <alignment horizontal="center" vertical="center"/>
    </xf>
    <xf numFmtId="178" fontId="14" fillId="0" borderId="5" xfId="0" applyNumberFormat="1" applyFont="1" applyFill="1" applyBorder="1" applyAlignment="1">
      <alignment horizontal="center" vertical="center" wrapText="1"/>
    </xf>
    <xf numFmtId="177" fontId="14" fillId="0" borderId="5" xfId="0" applyNumberFormat="1" applyFont="1" applyFill="1" applyBorder="1" applyAlignment="1">
      <alignment horizontal="center" vertical="center"/>
    </xf>
    <xf numFmtId="49" fontId="14" fillId="0" borderId="2" xfId="0" applyNumberFormat="1" applyFont="1" applyFill="1" applyBorder="1" applyAlignment="1">
      <alignment horizontal="center" vertical="center"/>
    </xf>
    <xf numFmtId="178" fontId="14" fillId="0" borderId="2" xfId="0" applyNumberFormat="1" applyFont="1" applyFill="1" applyBorder="1" applyAlignment="1">
      <alignment horizontal="center" vertical="center" wrapText="1"/>
    </xf>
    <xf numFmtId="49" fontId="12" fillId="2" borderId="2" xfId="0" applyNumberFormat="1" applyFont="1" applyFill="1" applyBorder="1" applyAlignment="1">
      <alignment horizontal="center" vertical="center" shrinkToFit="1"/>
    </xf>
    <xf numFmtId="177" fontId="14" fillId="0" borderId="2" xfId="0" applyNumberFormat="1" applyFont="1" applyFill="1" applyBorder="1" applyAlignment="1">
      <alignment horizontal="center" vertical="center"/>
    </xf>
    <xf numFmtId="0" fontId="15" fillId="0" borderId="2" xfId="0" applyFont="1" applyFill="1" applyBorder="1" applyAlignment="1">
      <alignment horizontal="center" vertical="center" shrinkToFit="1"/>
    </xf>
    <xf numFmtId="0" fontId="15" fillId="0" borderId="2" xfId="0" applyFont="1" applyFill="1" applyBorder="1" applyAlignment="1">
      <alignment horizontal="center" vertical="center" wrapText="1" shrinkToFit="1"/>
    </xf>
    <xf numFmtId="177" fontId="15" fillId="0" borderId="2" xfId="0" applyNumberFormat="1" applyFont="1" applyFill="1" applyBorder="1" applyAlignment="1">
      <alignment horizontal="center" vertical="center" shrinkToFi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xf>
    <xf numFmtId="177" fontId="4" fillId="0" borderId="2" xfId="0" applyNumberFormat="1" applyFont="1" applyFill="1" applyBorder="1" applyAlignment="1">
      <alignment horizontal="left" vertical="center" wrapText="1"/>
    </xf>
    <xf numFmtId="0" fontId="4" fillId="0" borderId="0" xfId="0" applyFont="1" applyFill="1" applyAlignment="1">
      <alignment horizontal="left" wrapText="1"/>
    </xf>
    <xf numFmtId="0" fontId="4" fillId="0" borderId="0" xfId="0" applyFont="1" applyFill="1" applyAlignment="1">
      <alignment horizontal="left"/>
    </xf>
    <xf numFmtId="177" fontId="4" fillId="0" borderId="0" xfId="0" applyNumberFormat="1" applyFont="1" applyFill="1" applyAlignment="1">
      <alignment horizontal="left" wrapText="1"/>
    </xf>
    <xf numFmtId="0" fontId="4" fillId="0" borderId="0" xfId="0" applyFont="1" applyFill="1" applyAlignment="1">
      <alignment vertical="center" wrapText="1"/>
    </xf>
    <xf numFmtId="0" fontId="4" fillId="0" borderId="0" xfId="0" applyFont="1" applyFill="1" applyAlignment="1">
      <alignment vertical="center"/>
    </xf>
    <xf numFmtId="177" fontId="4" fillId="0" borderId="0" xfId="0" applyNumberFormat="1" applyFont="1" applyFill="1" applyAlignment="1">
      <alignment vertical="center" wrapText="1"/>
    </xf>
    <xf numFmtId="176" fontId="1" fillId="0" borderId="0" xfId="0" applyNumberFormat="1" applyFont="1" applyFill="1" applyAlignment="1">
      <alignment horizontal="center" vertical="center" wrapText="1"/>
    </xf>
    <xf numFmtId="176" fontId="3" fillId="0" borderId="0" xfId="0" applyNumberFormat="1" applyFont="1" applyFill="1" applyAlignment="1">
      <alignment horizontal="center" vertical="center" wrapText="1"/>
    </xf>
    <xf numFmtId="176" fontId="3" fillId="0" borderId="0" xfId="0" applyNumberFormat="1" applyFont="1" applyFill="1" applyAlignment="1">
      <alignment horizontal="left" vertical="center" wrapText="1"/>
    </xf>
    <xf numFmtId="176" fontId="12" fillId="0" borderId="2" xfId="0"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176" fontId="14" fillId="0" borderId="2" xfId="0" applyNumberFormat="1" applyFont="1" applyFill="1" applyBorder="1" applyAlignment="1">
      <alignment horizontal="center" vertical="center" wrapText="1"/>
    </xf>
    <xf numFmtId="176" fontId="12" fillId="0" borderId="2" xfId="0" applyNumberFormat="1" applyFont="1" applyFill="1" applyBorder="1" applyAlignment="1">
      <alignment horizontal="center" vertical="center" shrinkToFit="1"/>
    </xf>
    <xf numFmtId="176" fontId="12" fillId="0" borderId="2" xfId="0" applyNumberFormat="1" applyFont="1" applyFill="1" applyBorder="1" applyAlignment="1">
      <alignment horizontal="center" vertical="center" wrapText="1" shrinkToFit="1"/>
    </xf>
    <xf numFmtId="176" fontId="12" fillId="0" borderId="2" xfId="0" applyNumberFormat="1" applyFont="1" applyFill="1" applyBorder="1" applyAlignment="1">
      <alignment horizontal="center" shrinkToFit="1"/>
    </xf>
    <xf numFmtId="176" fontId="12" fillId="0" borderId="2" xfId="0" applyNumberFormat="1" applyFont="1" applyFill="1" applyBorder="1" applyAlignment="1">
      <alignment shrinkToFit="1"/>
    </xf>
    <xf numFmtId="176" fontId="15" fillId="0" borderId="2" xfId="0" applyNumberFormat="1" applyFont="1" applyFill="1" applyBorder="1" applyAlignment="1">
      <alignment horizontal="center" vertical="center" shrinkToFit="1"/>
    </xf>
    <xf numFmtId="176"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left" vertical="center" wrapText="1"/>
    </xf>
    <xf numFmtId="176" fontId="4" fillId="0" borderId="0" xfId="0" applyNumberFormat="1" applyFont="1" applyFill="1" applyAlignment="1">
      <alignment horizontal="center" vertical="center" wrapText="1"/>
    </xf>
    <xf numFmtId="176" fontId="4" fillId="0" borderId="0" xfId="0" applyNumberFormat="1" applyFont="1" applyFill="1" applyAlignment="1">
      <alignment horizontal="left" wrapText="1"/>
    </xf>
    <xf numFmtId="176" fontId="4" fillId="0" borderId="0" xfId="0" applyNumberFormat="1" applyFont="1" applyFill="1" applyAlignment="1">
      <alignment vertical="center" wrapText="1"/>
    </xf>
    <xf numFmtId="49" fontId="16" fillId="0" borderId="0" xfId="0" applyNumberFormat="1" applyFont="1" applyFill="1" applyAlignment="1">
      <alignment horizontal="center" vertical="center" wrapText="1"/>
    </xf>
    <xf numFmtId="176" fontId="16" fillId="0" borderId="0" xfId="0" applyNumberFormat="1" applyFont="1" applyFill="1" applyAlignment="1">
      <alignment horizontal="center" vertical="center" wrapText="1"/>
    </xf>
    <xf numFmtId="176" fontId="16" fillId="0" borderId="0" xfId="0" applyNumberFormat="1" applyFont="1" applyFill="1" applyAlignment="1">
      <alignment horizontal="center" wrapText="1"/>
    </xf>
    <xf numFmtId="49" fontId="14" fillId="0" borderId="0" xfId="0" applyNumberFormat="1" applyFont="1" applyFill="1" applyAlignment="1">
      <alignment horizontal="center" vertical="center" wrapText="1"/>
    </xf>
    <xf numFmtId="49" fontId="14" fillId="0" borderId="0" xfId="0" applyNumberFormat="1" applyFont="1" applyFill="1" applyAlignment="1">
      <alignment horizontal="left" vertical="center" wrapText="1"/>
    </xf>
    <xf numFmtId="176" fontId="14" fillId="0" borderId="0" xfId="0" applyNumberFormat="1" applyFont="1" applyFill="1" applyAlignment="1">
      <alignment horizontal="center" vertical="center" wrapText="1"/>
    </xf>
    <xf numFmtId="176" fontId="14" fillId="0" borderId="0" xfId="0" applyNumberFormat="1" applyFont="1" applyFill="1" applyAlignment="1">
      <alignment horizontal="center" wrapText="1"/>
    </xf>
    <xf numFmtId="0" fontId="12" fillId="0" borderId="2" xfId="0" applyFont="1" applyFill="1" applyBorder="1" applyAlignment="1">
      <alignment horizontal="center" vertical="center" wrapText="1"/>
    </xf>
    <xf numFmtId="176" fontId="12" fillId="0" borderId="2" xfId="0" applyNumberFormat="1" applyFont="1" applyFill="1" applyBorder="1" applyAlignment="1">
      <alignment horizontal="center" wrapText="1"/>
    </xf>
    <xf numFmtId="14" fontId="12" fillId="0" borderId="2" xfId="0" applyNumberFormat="1" applyFont="1" applyFill="1" applyBorder="1" applyAlignment="1">
      <alignment horizontal="center" vertical="center" wrapText="1"/>
    </xf>
    <xf numFmtId="14" fontId="12" fillId="0" borderId="2" xfId="0" applyNumberFormat="1" applyFont="1" applyFill="1" applyBorder="1" applyAlignment="1">
      <alignment vertical="center" wrapText="1"/>
    </xf>
    <xf numFmtId="176" fontId="12" fillId="0" borderId="2" xfId="0" applyNumberFormat="1" applyFont="1" applyFill="1" applyBorder="1" applyAlignment="1">
      <alignment wrapText="1"/>
    </xf>
    <xf numFmtId="14" fontId="12" fillId="0" borderId="2" xfId="0" applyNumberFormat="1" applyFont="1" applyFill="1" applyBorder="1" applyAlignment="1">
      <alignment horizontal="center" vertical="center" wrapText="1" shrinkToFit="1"/>
    </xf>
    <xf numFmtId="0" fontId="12" fillId="0" borderId="2" xfId="0" applyFont="1" applyFill="1" applyBorder="1" applyAlignment="1">
      <alignment vertical="center" wrapText="1"/>
    </xf>
    <xf numFmtId="176" fontId="12" fillId="0" borderId="2" xfId="0" applyNumberFormat="1" applyFont="1" applyFill="1" applyBorder="1" applyAlignment="1">
      <alignment vertical="center" wrapText="1"/>
    </xf>
    <xf numFmtId="176" fontId="12" fillId="0" borderId="2" xfId="0" applyNumberFormat="1" applyFont="1" applyFill="1" applyBorder="1" applyAlignment="1">
      <alignment horizontal="left" vertical="center" wrapText="1" shrinkToFit="1"/>
    </xf>
    <xf numFmtId="176" fontId="12" fillId="0" borderId="3" xfId="0" applyNumberFormat="1" applyFont="1" applyFill="1" applyBorder="1" applyAlignment="1">
      <alignment horizontal="center" wrapText="1"/>
    </xf>
    <xf numFmtId="176" fontId="12" fillId="0" borderId="3" xfId="0" applyNumberFormat="1" applyFont="1" applyFill="1" applyBorder="1" applyAlignment="1">
      <alignment horizontal="center" shrinkToFit="1"/>
    </xf>
    <xf numFmtId="176" fontId="12" fillId="0" borderId="5" xfId="0" applyNumberFormat="1" applyFont="1" applyFill="1" applyBorder="1" applyAlignment="1">
      <alignment wrapText="1"/>
    </xf>
    <xf numFmtId="176" fontId="12" fillId="0" borderId="5" xfId="0" applyNumberFormat="1" applyFont="1" applyFill="1" applyBorder="1" applyAlignment="1">
      <alignment horizontal="center" shrinkToFit="1"/>
    </xf>
    <xf numFmtId="0" fontId="12" fillId="0" borderId="2" xfId="0" applyFont="1" applyFill="1" applyBorder="1" applyAlignment="1">
      <alignment horizontal="center" vertical="center" wrapText="1" shrinkToFit="1"/>
    </xf>
    <xf numFmtId="49" fontId="12" fillId="0" borderId="2" xfId="0" applyNumberFormat="1" applyFont="1" applyFill="1" applyBorder="1" applyAlignment="1">
      <alignment horizontal="left" vertical="center" wrapText="1"/>
    </xf>
    <xf numFmtId="0" fontId="12" fillId="0" borderId="0" xfId="0" applyFont="1" applyFill="1" applyAlignment="1">
      <alignment horizontal="center" vertical="center" wrapText="1"/>
    </xf>
    <xf numFmtId="0" fontId="12" fillId="0" borderId="0" xfId="0" applyFont="1" applyFill="1" applyAlignment="1">
      <alignment horizontal="left" wrapText="1"/>
    </xf>
    <xf numFmtId="176" fontId="12" fillId="0" borderId="0" xfId="0" applyNumberFormat="1" applyFont="1" applyFill="1" applyAlignment="1">
      <alignment horizontal="center" wrapText="1"/>
    </xf>
    <xf numFmtId="0" fontId="12" fillId="0" borderId="0" xfId="0" applyFont="1" applyFill="1" applyAlignment="1">
      <alignment vertical="center" wrapText="1"/>
    </xf>
    <xf numFmtId="176" fontId="12" fillId="0" borderId="0" xfId="0" applyNumberFormat="1" applyFont="1" applyFill="1" applyAlignment="1">
      <alignment horizontal="center" vertical="center" wrapText="1"/>
    </xf>
    <xf numFmtId="0" fontId="0" fillId="0" borderId="0" xfId="0" applyAlignment="1">
      <alignment horizontal="center" vertical="center"/>
    </xf>
    <xf numFmtId="179" fontId="1" fillId="0" borderId="0" xfId="0" applyNumberFormat="1" applyFont="1" applyAlignment="1">
      <alignment horizontal="center" vertical="center" wrapText="1"/>
    </xf>
    <xf numFmtId="49" fontId="3" fillId="0" borderId="1" xfId="0" applyNumberFormat="1" applyFont="1" applyFill="1" applyBorder="1" applyAlignment="1">
      <alignment horizontal="left" vertical="center" wrapText="1"/>
    </xf>
    <xf numFmtId="179" fontId="3" fillId="0" borderId="1" xfId="0" applyNumberFormat="1" applyFont="1" applyBorder="1" applyAlignment="1">
      <alignment horizontal="left" vertical="center" wrapText="1"/>
    </xf>
    <xf numFmtId="49" fontId="4" fillId="0" borderId="2" xfId="0" applyNumberFormat="1" applyFont="1" applyFill="1" applyBorder="1" applyAlignment="1">
      <alignment horizontal="center" vertical="center" wrapText="1"/>
    </xf>
    <xf numFmtId="179" fontId="4" fillId="0" borderId="3" xfId="0" applyNumberFormat="1" applyFont="1" applyBorder="1" applyAlignment="1">
      <alignment horizontal="center" vertical="center" wrapText="1"/>
    </xf>
    <xf numFmtId="179" fontId="4" fillId="0" borderId="4" xfId="0" applyNumberFormat="1" applyFont="1" applyBorder="1" applyAlignment="1">
      <alignment horizontal="center" vertical="center" wrapText="1"/>
    </xf>
    <xf numFmtId="179" fontId="4" fillId="0" borderId="5" xfId="0" applyNumberFormat="1" applyFont="1" applyBorder="1" applyAlignment="1">
      <alignment horizontal="center" vertical="center" wrapText="1"/>
    </xf>
    <xf numFmtId="49" fontId="5" fillId="0" borderId="2" xfId="0" applyNumberFormat="1" applyFont="1" applyFill="1" applyBorder="1" applyAlignment="1">
      <alignment horizontal="center" vertical="center" shrinkToFit="1"/>
    </xf>
    <xf numFmtId="0" fontId="17" fillId="0" borderId="15" xfId="0" applyFont="1" applyBorder="1" applyAlignment="1">
      <alignment horizontal="center" vertical="center"/>
    </xf>
    <xf numFmtId="49" fontId="18" fillId="0" borderId="16" xfId="0" applyNumberFormat="1" applyFont="1" applyFill="1" applyBorder="1" applyAlignment="1">
      <alignment horizontal="center" vertical="center"/>
    </xf>
    <xf numFmtId="0" fontId="5" fillId="0" borderId="3" xfId="0" applyFont="1" applyBorder="1" applyAlignment="1">
      <alignment horizontal="center" vertical="center" shrinkToFit="1"/>
    </xf>
    <xf numFmtId="0" fontId="5" fillId="0" borderId="3" xfId="0" applyFont="1" applyBorder="1" applyAlignment="1">
      <alignment horizontal="center" vertical="center" wrapText="1" shrinkToFit="1"/>
    </xf>
    <xf numFmtId="179" fontId="5" fillId="0" borderId="3" xfId="0" applyNumberFormat="1" applyFont="1" applyBorder="1" applyAlignment="1">
      <alignment horizontal="center" vertical="center" shrinkToFit="1"/>
    </xf>
    <xf numFmtId="0" fontId="5" fillId="0" borderId="5" xfId="0" applyFont="1" applyBorder="1" applyAlignment="1">
      <alignment horizontal="center" vertical="center" shrinkToFit="1"/>
    </xf>
    <xf numFmtId="0" fontId="5" fillId="0" borderId="5" xfId="0" applyFont="1" applyBorder="1" applyAlignment="1">
      <alignment horizontal="center" vertical="center" wrapText="1" shrinkToFit="1"/>
    </xf>
    <xf numFmtId="179" fontId="5" fillId="0" borderId="5" xfId="0" applyNumberFormat="1" applyFont="1" applyBorder="1" applyAlignment="1">
      <alignment horizontal="center" vertical="center" shrinkToFit="1"/>
    </xf>
    <xf numFmtId="49" fontId="5" fillId="0" borderId="3" xfId="0" applyNumberFormat="1" applyFont="1" applyBorder="1" applyAlignment="1">
      <alignment horizontal="center" vertical="center" shrinkToFit="1"/>
    </xf>
    <xf numFmtId="179" fontId="18" fillId="0" borderId="17" xfId="0" applyNumberFormat="1" applyFont="1" applyFill="1" applyBorder="1" applyAlignment="1">
      <alignment horizontal="center" vertical="center"/>
    </xf>
    <xf numFmtId="49" fontId="5" fillId="0" borderId="5" xfId="0" applyNumberFormat="1" applyFont="1" applyBorder="1" applyAlignment="1">
      <alignment horizontal="center" vertical="center" wrapText="1" shrinkToFit="1"/>
    </xf>
    <xf numFmtId="179" fontId="18" fillId="0" borderId="18" xfId="0" applyNumberFormat="1" applyFont="1" applyFill="1" applyBorder="1" applyAlignment="1">
      <alignment horizontal="center" vertical="center"/>
    </xf>
    <xf numFmtId="0" fontId="5" fillId="0" borderId="2" xfId="0" applyNumberFormat="1" applyFont="1" applyBorder="1" applyAlignment="1">
      <alignment horizontal="center" vertical="center" shrinkToFit="1"/>
    </xf>
    <xf numFmtId="179" fontId="18" fillId="0" borderId="16" xfId="0" applyNumberFormat="1" applyFont="1" applyFill="1" applyBorder="1" applyAlignment="1">
      <alignment horizontal="center" vertical="center"/>
    </xf>
    <xf numFmtId="0" fontId="5" fillId="0" borderId="2" xfId="0" applyFont="1" applyFill="1" applyBorder="1" applyAlignment="1">
      <alignment horizontal="center" vertical="center" shrinkToFit="1"/>
    </xf>
    <xf numFmtId="0" fontId="5" fillId="0" borderId="2" xfId="0" applyFont="1" applyBorder="1" applyAlignment="1">
      <alignment horizontal="center" vertical="center" wrapText="1" shrinkToFit="1"/>
    </xf>
    <xf numFmtId="179" fontId="5" fillId="0" borderId="6" xfId="0" applyNumberFormat="1"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11" xfId="0" applyFont="1" applyBorder="1" applyAlignment="1">
      <alignment horizontal="center" vertical="center" shrinkToFit="1"/>
    </xf>
    <xf numFmtId="0" fontId="6" fillId="0" borderId="11" xfId="0" applyFont="1" applyBorder="1" applyAlignment="1">
      <alignment horizontal="center" vertical="center" wrapText="1" shrinkToFit="1"/>
    </xf>
    <xf numFmtId="179" fontId="6" fillId="0" borderId="11" xfId="0" applyNumberFormat="1" applyFont="1" applyBorder="1" applyAlignment="1">
      <alignment horizontal="center" vertical="center" shrinkToFit="1"/>
    </xf>
    <xf numFmtId="179" fontId="4" fillId="0" borderId="2" xfId="0" applyNumberFormat="1" applyFont="1" applyBorder="1" applyAlignment="1">
      <alignment horizontal="left" vertical="center" wrapText="1"/>
    </xf>
    <xf numFmtId="0" fontId="4" fillId="0" borderId="2" xfId="0" applyFont="1" applyBorder="1" applyAlignment="1">
      <alignment horizontal="left" wrapText="1"/>
    </xf>
    <xf numFmtId="179" fontId="4" fillId="0" borderId="2" xfId="0" applyNumberFormat="1" applyFont="1" applyBorder="1" applyAlignment="1">
      <alignment horizontal="left" wrapText="1"/>
    </xf>
    <xf numFmtId="176" fontId="3" fillId="0" borderId="1" xfId="0" applyNumberFormat="1" applyFont="1" applyBorder="1" applyAlignment="1">
      <alignment horizontal="left" vertical="center" wrapText="1"/>
    </xf>
    <xf numFmtId="176" fontId="7" fillId="0" borderId="7" xfId="0" applyNumberFormat="1" applyFont="1" applyBorder="1" applyAlignment="1">
      <alignment horizontal="center" vertical="center" wrapText="1"/>
    </xf>
    <xf numFmtId="176" fontId="4" fillId="0" borderId="4" xfId="0" applyNumberFormat="1"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8" xfId="0" applyNumberFormat="1" applyFont="1" applyBorder="1" applyAlignment="1">
      <alignment horizontal="center" vertical="center" wrapText="1"/>
    </xf>
    <xf numFmtId="176" fontId="4" fillId="0" borderId="5" xfId="0" applyNumberFormat="1" applyFont="1" applyBorder="1" applyAlignment="1">
      <alignment horizontal="center" vertical="center" wrapText="1"/>
    </xf>
    <xf numFmtId="176" fontId="4" fillId="0" borderId="9" xfId="0" applyNumberFormat="1" applyFont="1" applyBorder="1" applyAlignment="1">
      <alignment horizontal="center" vertical="center" wrapText="1"/>
    </xf>
    <xf numFmtId="14" fontId="14" fillId="0" borderId="6" xfId="0" applyNumberFormat="1" applyFont="1" applyFill="1" applyBorder="1" applyAlignment="1">
      <alignment horizontal="center" vertical="center" wrapText="1"/>
    </xf>
    <xf numFmtId="177" fontId="18" fillId="0" borderId="6" xfId="0" applyNumberFormat="1" applyFont="1" applyFill="1" applyBorder="1" applyAlignment="1">
      <alignment horizontal="center" vertical="center"/>
    </xf>
    <xf numFmtId="0" fontId="5" fillId="0" borderId="2" xfId="0" applyNumberFormat="1" applyFont="1" applyBorder="1" applyAlignment="1">
      <alignment horizontal="center" vertical="center" wrapText="1" shrinkToFit="1"/>
    </xf>
    <xf numFmtId="176" fontId="5" fillId="0" borderId="2" xfId="0" applyNumberFormat="1" applyFont="1" applyBorder="1" applyAlignment="1">
      <alignment horizontal="center" vertical="center" wrapText="1" shrinkToFit="1"/>
    </xf>
    <xf numFmtId="176" fontId="5" fillId="0" borderId="2" xfId="0" applyNumberFormat="1" applyFont="1" applyBorder="1" applyAlignment="1">
      <alignment horizontal="center" vertical="center" wrapText="1"/>
    </xf>
    <xf numFmtId="176" fontId="5" fillId="0" borderId="2" xfId="0" applyNumberFormat="1" applyFont="1" applyBorder="1" applyAlignment="1">
      <alignment horizontal="center" vertical="center" shrinkToFit="1"/>
    </xf>
    <xf numFmtId="178" fontId="5" fillId="0" borderId="3" xfId="0" applyNumberFormat="1" applyFont="1" applyBorder="1" applyAlignment="1">
      <alignment horizontal="center" vertical="center" shrinkToFit="1"/>
    </xf>
    <xf numFmtId="177" fontId="18" fillId="0" borderId="8" xfId="0" applyNumberFormat="1" applyFont="1" applyFill="1" applyBorder="1" applyAlignment="1">
      <alignment horizontal="center" vertical="center"/>
    </xf>
    <xf numFmtId="178" fontId="5" fillId="0" borderId="5" xfId="0" applyNumberFormat="1" applyFont="1" applyBorder="1" applyAlignment="1">
      <alignment horizontal="center" vertical="center" shrinkToFit="1"/>
    </xf>
    <xf numFmtId="177" fontId="18" fillId="0" borderId="9" xfId="0" applyNumberFormat="1" applyFont="1" applyFill="1" applyBorder="1" applyAlignment="1">
      <alignment horizontal="center" vertical="center"/>
    </xf>
    <xf numFmtId="14" fontId="18" fillId="0" borderId="6" xfId="0" applyNumberFormat="1" applyFont="1" applyFill="1" applyBorder="1" applyAlignment="1">
      <alignment horizontal="center" vertical="center"/>
    </xf>
    <xf numFmtId="176" fontId="19" fillId="0" borderId="3" xfId="0" applyNumberFormat="1" applyFont="1" applyBorder="1" applyAlignment="1">
      <alignment horizontal="center" vertical="center" wrapText="1" shrinkToFit="1"/>
    </xf>
    <xf numFmtId="176" fontId="20" fillId="0" borderId="3" xfId="0" applyNumberFormat="1" applyFont="1" applyBorder="1" applyAlignment="1">
      <alignment horizontal="center" vertical="center" shrinkToFit="1"/>
    </xf>
    <xf numFmtId="177" fontId="4" fillId="0" borderId="0" xfId="0" applyNumberFormat="1" applyFont="1" applyAlignment="1">
      <alignment horizontal="center" vertical="center" wrapText="1"/>
    </xf>
    <xf numFmtId="176" fontId="5" fillId="0" borderId="5" xfId="0" applyNumberFormat="1" applyFont="1" applyBorder="1" applyAlignment="1">
      <alignment horizontal="center" vertical="center" shrinkToFit="1"/>
    </xf>
    <xf numFmtId="177" fontId="5" fillId="0" borderId="5" xfId="0" applyNumberFormat="1" applyFont="1" applyBorder="1" applyAlignment="1">
      <alignment horizontal="center" vertical="center" shrinkToFit="1"/>
    </xf>
    <xf numFmtId="176" fontId="5" fillId="0" borderId="4" xfId="0" applyNumberFormat="1" applyFont="1" applyBorder="1" applyAlignment="1">
      <alignment horizontal="center" vertical="center" shrinkToFit="1"/>
    </xf>
    <xf numFmtId="176" fontId="5" fillId="0" borderId="5" xfId="0" applyNumberFormat="1" applyFont="1" applyBorder="1" applyAlignment="1">
      <alignment vertical="center" shrinkToFit="1"/>
    </xf>
    <xf numFmtId="177" fontId="5" fillId="0" borderId="4" xfId="0" applyNumberFormat="1" applyFont="1" applyBorder="1" applyAlignment="1">
      <alignment horizontal="center" vertical="center" shrinkToFit="1"/>
    </xf>
    <xf numFmtId="177" fontId="4" fillId="0" borderId="2" xfId="0" applyNumberFormat="1" applyFont="1" applyBorder="1" applyAlignment="1">
      <alignment horizontal="center" vertical="center" shrinkToFit="1"/>
    </xf>
    <xf numFmtId="177" fontId="5" fillId="0" borderId="2" xfId="0" applyNumberFormat="1" applyFont="1" applyBorder="1" applyAlignment="1">
      <alignment horizontal="center" vertical="center" shrinkToFit="1"/>
    </xf>
    <xf numFmtId="177" fontId="5" fillId="0" borderId="0" xfId="0" applyNumberFormat="1" applyFont="1" applyAlignment="1">
      <alignment horizontal="center" vertical="center" wrapText="1"/>
    </xf>
    <xf numFmtId="176" fontId="11" fillId="0" borderId="3" xfId="0" applyNumberFormat="1" applyFont="1" applyBorder="1" applyAlignment="1">
      <alignment horizontal="center" vertical="center" shrinkToFit="1"/>
    </xf>
    <xf numFmtId="177" fontId="20" fillId="0" borderId="3" xfId="0" applyNumberFormat="1" applyFont="1" applyBorder="1" applyAlignment="1">
      <alignment horizontal="center" vertical="center" shrinkToFit="1"/>
    </xf>
    <xf numFmtId="177" fontId="20" fillId="0" borderId="4" xfId="0" applyNumberFormat="1" applyFont="1" applyBorder="1" applyAlignment="1">
      <alignment horizontal="center" vertical="center" shrinkToFit="1"/>
    </xf>
    <xf numFmtId="177" fontId="11" fillId="0" borderId="0" xfId="0" applyNumberFormat="1" applyFont="1" applyAlignment="1">
      <alignment horizontal="center" vertical="center" wrapText="1"/>
    </xf>
    <xf numFmtId="0" fontId="4" fillId="0" borderId="2" xfId="0" applyFont="1" applyBorder="1" applyAlignment="1">
      <alignment horizontal="center" wrapText="1"/>
    </xf>
    <xf numFmtId="0" fontId="4" fillId="0" borderId="0" xfId="0" applyFont="1" applyAlignment="1">
      <alignment vertical="center" wrapText="1"/>
    </xf>
    <xf numFmtId="0" fontId="4" fillId="0" borderId="2" xfId="0" applyFont="1" applyBorder="1" applyAlignment="1">
      <alignment vertical="center" wrapText="1"/>
    </xf>
    <xf numFmtId="0" fontId="4" fillId="0" borderId="0" xfId="0" applyFont="1" applyAlignment="1">
      <alignment horizontal="center" vertical="center" wrapText="1"/>
    </xf>
    <xf numFmtId="49" fontId="1" fillId="0" borderId="0" xfId="0" applyNumberFormat="1" applyFont="1" applyAlignment="1">
      <alignment vertical="center" wrapText="1"/>
    </xf>
    <xf numFmtId="49" fontId="12" fillId="0" borderId="2" xfId="0" applyNumberFormat="1" applyFont="1" applyFill="1" applyBorder="1" applyAlignment="1" quotePrefix="1">
      <alignment horizontal="center" vertical="center" wrapText="1" shrinkToFit="1"/>
    </xf>
    <xf numFmtId="49" fontId="4" fillId="0" borderId="2" xfId="0" applyNumberFormat="1" applyFont="1" applyBorder="1" applyAlignment="1" quotePrefix="1">
      <alignment horizontal="center" vertical="center" shrinkToFit="1"/>
    </xf>
    <xf numFmtId="0" fontId="9" fillId="0" borderId="2" xfId="0" applyFont="1" applyFill="1" applyBorder="1" applyAlignment="1" quotePrefix="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workbookViewId="0">
      <selection activeCell="G6" sqref="G6"/>
    </sheetView>
  </sheetViews>
  <sheetFormatPr defaultColWidth="9" defaultRowHeight="16.5"/>
  <cols>
    <col min="1" max="1" width="6.25" style="246" customWidth="1"/>
    <col min="2" max="2" width="31.25" style="246" customWidth="1"/>
    <col min="3" max="3" width="7.75" style="246" customWidth="1"/>
    <col min="4" max="4" width="11.875" style="246" customWidth="1"/>
    <col min="5" max="6" width="8.5" style="246" customWidth="1"/>
    <col min="7" max="7" width="11" style="246" customWidth="1"/>
    <col min="8" max="8" width="10.125" style="246" customWidth="1"/>
    <col min="9" max="9" width="11.75" style="246" customWidth="1"/>
    <col min="10" max="11" width="10.125" style="246" customWidth="1"/>
    <col min="12" max="12" width="13" style="246" customWidth="1"/>
    <col min="13" max="14" width="5.25" style="244" customWidth="1"/>
    <col min="15" max="15" width="9" style="244" customWidth="1"/>
    <col min="16" max="18" width="6.25" style="244" customWidth="1"/>
    <col min="19" max="20" width="8.875" style="244" customWidth="1"/>
    <col min="21" max="22" width="8.5" style="244" customWidth="1"/>
    <col min="23" max="23" width="9" style="244"/>
    <col min="24" max="24" width="17.625" style="244" customWidth="1"/>
    <col min="25" max="260" width="9" style="244"/>
    <col min="261" max="261" width="4.5" style="244" customWidth="1"/>
    <col min="262" max="262" width="7.75" style="244" customWidth="1"/>
    <col min="263" max="263" width="19.25" style="244" customWidth="1"/>
    <col min="264" max="264" width="12.375" style="244" customWidth="1"/>
    <col min="265" max="265" width="15.375" style="244" customWidth="1"/>
    <col min="266" max="266" width="6.75" style="244" customWidth="1"/>
    <col min="267" max="267" width="9.75" style="244" customWidth="1"/>
    <col min="268" max="268" width="7.125" style="244" customWidth="1"/>
    <col min="269" max="270" width="11" style="244" customWidth="1"/>
    <col min="271" max="271" width="8.625" style="244" customWidth="1"/>
    <col min="272" max="272" width="7" style="244" customWidth="1"/>
    <col min="273" max="273" width="12.25" style="244" customWidth="1"/>
    <col min="274" max="274" width="11.5" style="244" customWidth="1"/>
    <col min="275" max="516" width="9" style="244"/>
    <col min="517" max="517" width="4.5" style="244" customWidth="1"/>
    <col min="518" max="518" width="7.75" style="244" customWidth="1"/>
    <col min="519" max="519" width="19.25" style="244" customWidth="1"/>
    <col min="520" max="520" width="12.375" style="244" customWidth="1"/>
    <col min="521" max="521" width="15.375" style="244" customWidth="1"/>
    <col min="522" max="522" width="6.75" style="244" customWidth="1"/>
    <col min="523" max="523" width="9.75" style="244" customWidth="1"/>
    <col min="524" max="524" width="7.125" style="244" customWidth="1"/>
    <col min="525" max="526" width="11" style="244" customWidth="1"/>
    <col min="527" max="527" width="8.625" style="244" customWidth="1"/>
    <col min="528" max="528" width="7" style="244" customWidth="1"/>
    <col min="529" max="529" width="12.25" style="244" customWidth="1"/>
    <col min="530" max="530" width="11.5" style="244" customWidth="1"/>
    <col min="531" max="772" width="9" style="244"/>
    <col min="773" max="773" width="4.5" style="244" customWidth="1"/>
    <col min="774" max="774" width="7.75" style="244" customWidth="1"/>
    <col min="775" max="775" width="19.25" style="244" customWidth="1"/>
    <col min="776" max="776" width="12.375" style="244" customWidth="1"/>
    <col min="777" max="777" width="15.375" style="244" customWidth="1"/>
    <col min="778" max="778" width="6.75" style="244" customWidth="1"/>
    <col min="779" max="779" width="9.75" style="244" customWidth="1"/>
    <col min="780" max="780" width="7.125" style="244" customWidth="1"/>
    <col min="781" max="782" width="11" style="244" customWidth="1"/>
    <col min="783" max="783" width="8.625" style="244" customWidth="1"/>
    <col min="784" max="784" width="7" style="244" customWidth="1"/>
    <col min="785" max="785" width="12.25" style="244" customWidth="1"/>
    <col min="786" max="786" width="11.5" style="244" customWidth="1"/>
    <col min="787" max="1028" width="9" style="244"/>
    <col min="1029" max="1029" width="4.5" style="244" customWidth="1"/>
    <col min="1030" max="1030" width="7.75" style="244" customWidth="1"/>
    <col min="1031" max="1031" width="19.25" style="244" customWidth="1"/>
    <col min="1032" max="1032" width="12.375" style="244" customWidth="1"/>
    <col min="1033" max="1033" width="15.375" style="244" customWidth="1"/>
    <col min="1034" max="1034" width="6.75" style="244" customWidth="1"/>
    <col min="1035" max="1035" width="9.75" style="244" customWidth="1"/>
    <col min="1036" max="1036" width="7.125" style="244" customWidth="1"/>
    <col min="1037" max="1038" width="11" style="244" customWidth="1"/>
    <col min="1039" max="1039" width="8.625" style="244" customWidth="1"/>
    <col min="1040" max="1040" width="7" style="244" customWidth="1"/>
    <col min="1041" max="1041" width="12.25" style="244" customWidth="1"/>
    <col min="1042" max="1042" width="11.5" style="244" customWidth="1"/>
    <col min="1043" max="1284" width="9" style="244"/>
    <col min="1285" max="1285" width="4.5" style="244" customWidth="1"/>
    <col min="1286" max="1286" width="7.75" style="244" customWidth="1"/>
    <col min="1287" max="1287" width="19.25" style="244" customWidth="1"/>
    <col min="1288" max="1288" width="12.375" style="244" customWidth="1"/>
    <col min="1289" max="1289" width="15.375" style="244" customWidth="1"/>
    <col min="1290" max="1290" width="6.75" style="244" customWidth="1"/>
    <col min="1291" max="1291" width="9.75" style="244" customWidth="1"/>
    <col min="1292" max="1292" width="7.125" style="244" customWidth="1"/>
    <col min="1293" max="1294" width="11" style="244" customWidth="1"/>
    <col min="1295" max="1295" width="8.625" style="244" customWidth="1"/>
    <col min="1296" max="1296" width="7" style="244" customWidth="1"/>
    <col min="1297" max="1297" width="12.25" style="244" customWidth="1"/>
    <col min="1298" max="1298" width="11.5" style="244" customWidth="1"/>
    <col min="1299" max="1540" width="9" style="244"/>
    <col min="1541" max="1541" width="4.5" style="244" customWidth="1"/>
    <col min="1542" max="1542" width="7.75" style="244" customWidth="1"/>
    <col min="1543" max="1543" width="19.25" style="244" customWidth="1"/>
    <col min="1544" max="1544" width="12.375" style="244" customWidth="1"/>
    <col min="1545" max="1545" width="15.375" style="244" customWidth="1"/>
    <col min="1546" max="1546" width="6.75" style="244" customWidth="1"/>
    <col min="1547" max="1547" width="9.75" style="244" customWidth="1"/>
    <col min="1548" max="1548" width="7.125" style="244" customWidth="1"/>
    <col min="1549" max="1550" width="11" style="244" customWidth="1"/>
    <col min="1551" max="1551" width="8.625" style="244" customWidth="1"/>
    <col min="1552" max="1552" width="7" style="244" customWidth="1"/>
    <col min="1553" max="1553" width="12.25" style="244" customWidth="1"/>
    <col min="1554" max="1554" width="11.5" style="244" customWidth="1"/>
    <col min="1555" max="1796" width="9" style="244"/>
    <col min="1797" max="1797" width="4.5" style="244" customWidth="1"/>
    <col min="1798" max="1798" width="7.75" style="244" customWidth="1"/>
    <col min="1799" max="1799" width="19.25" style="244" customWidth="1"/>
    <col min="1800" max="1800" width="12.375" style="244" customWidth="1"/>
    <col min="1801" max="1801" width="15.375" style="244" customWidth="1"/>
    <col min="1802" max="1802" width="6.75" style="244" customWidth="1"/>
    <col min="1803" max="1803" width="9.75" style="244" customWidth="1"/>
    <col min="1804" max="1804" width="7.125" style="244" customWidth="1"/>
    <col min="1805" max="1806" width="11" style="244" customWidth="1"/>
    <col min="1807" max="1807" width="8.625" style="244" customWidth="1"/>
    <col min="1808" max="1808" width="7" style="244" customWidth="1"/>
    <col min="1809" max="1809" width="12.25" style="244" customWidth="1"/>
    <col min="1810" max="1810" width="11.5" style="244" customWidth="1"/>
    <col min="1811" max="2052" width="9" style="244"/>
    <col min="2053" max="2053" width="4.5" style="244" customWidth="1"/>
    <col min="2054" max="2054" width="7.75" style="244" customWidth="1"/>
    <col min="2055" max="2055" width="19.25" style="244" customWidth="1"/>
    <col min="2056" max="2056" width="12.375" style="244" customWidth="1"/>
    <col min="2057" max="2057" width="15.375" style="244" customWidth="1"/>
    <col min="2058" max="2058" width="6.75" style="244" customWidth="1"/>
    <col min="2059" max="2059" width="9.75" style="244" customWidth="1"/>
    <col min="2060" max="2060" width="7.125" style="244" customWidth="1"/>
    <col min="2061" max="2062" width="11" style="244" customWidth="1"/>
    <col min="2063" max="2063" width="8.625" style="244" customWidth="1"/>
    <col min="2064" max="2064" width="7" style="244" customWidth="1"/>
    <col min="2065" max="2065" width="12.25" style="244" customWidth="1"/>
    <col min="2066" max="2066" width="11.5" style="244" customWidth="1"/>
    <col min="2067" max="2308" width="9" style="244"/>
    <col min="2309" max="2309" width="4.5" style="244" customWidth="1"/>
    <col min="2310" max="2310" width="7.75" style="244" customWidth="1"/>
    <col min="2311" max="2311" width="19.25" style="244" customWidth="1"/>
    <col min="2312" max="2312" width="12.375" style="244" customWidth="1"/>
    <col min="2313" max="2313" width="15.375" style="244" customWidth="1"/>
    <col min="2314" max="2314" width="6.75" style="244" customWidth="1"/>
    <col min="2315" max="2315" width="9.75" style="244" customWidth="1"/>
    <col min="2316" max="2316" width="7.125" style="244" customWidth="1"/>
    <col min="2317" max="2318" width="11" style="244" customWidth="1"/>
    <col min="2319" max="2319" width="8.625" style="244" customWidth="1"/>
    <col min="2320" max="2320" width="7" style="244" customWidth="1"/>
    <col min="2321" max="2321" width="12.25" style="244" customWidth="1"/>
    <col min="2322" max="2322" width="11.5" style="244" customWidth="1"/>
    <col min="2323" max="2564" width="9" style="244"/>
    <col min="2565" max="2565" width="4.5" style="244" customWidth="1"/>
    <col min="2566" max="2566" width="7.75" style="244" customWidth="1"/>
    <col min="2567" max="2567" width="19.25" style="244" customWidth="1"/>
    <col min="2568" max="2568" width="12.375" style="244" customWidth="1"/>
    <col min="2569" max="2569" width="15.375" style="244" customWidth="1"/>
    <col min="2570" max="2570" width="6.75" style="244" customWidth="1"/>
    <col min="2571" max="2571" width="9.75" style="244" customWidth="1"/>
    <col min="2572" max="2572" width="7.125" style="244" customWidth="1"/>
    <col min="2573" max="2574" width="11" style="244" customWidth="1"/>
    <col min="2575" max="2575" width="8.625" style="244" customWidth="1"/>
    <col min="2576" max="2576" width="7" style="244" customWidth="1"/>
    <col min="2577" max="2577" width="12.25" style="244" customWidth="1"/>
    <col min="2578" max="2578" width="11.5" style="244" customWidth="1"/>
    <col min="2579" max="2820" width="9" style="244"/>
    <col min="2821" max="2821" width="4.5" style="244" customWidth="1"/>
    <col min="2822" max="2822" width="7.75" style="244" customWidth="1"/>
    <col min="2823" max="2823" width="19.25" style="244" customWidth="1"/>
    <col min="2824" max="2824" width="12.375" style="244" customWidth="1"/>
    <col min="2825" max="2825" width="15.375" style="244" customWidth="1"/>
    <col min="2826" max="2826" width="6.75" style="244" customWidth="1"/>
    <col min="2827" max="2827" width="9.75" style="244" customWidth="1"/>
    <col min="2828" max="2828" width="7.125" style="244" customWidth="1"/>
    <col min="2829" max="2830" width="11" style="244" customWidth="1"/>
    <col min="2831" max="2831" width="8.625" style="244" customWidth="1"/>
    <col min="2832" max="2832" width="7" style="244" customWidth="1"/>
    <col min="2833" max="2833" width="12.25" style="244" customWidth="1"/>
    <col min="2834" max="2834" width="11.5" style="244" customWidth="1"/>
    <col min="2835" max="3076" width="9" style="244"/>
    <col min="3077" max="3077" width="4.5" style="244" customWidth="1"/>
    <col min="3078" max="3078" width="7.75" style="244" customWidth="1"/>
    <col min="3079" max="3079" width="19.25" style="244" customWidth="1"/>
    <col min="3080" max="3080" width="12.375" style="244" customWidth="1"/>
    <col min="3081" max="3081" width="15.375" style="244" customWidth="1"/>
    <col min="3082" max="3082" width="6.75" style="244" customWidth="1"/>
    <col min="3083" max="3083" width="9.75" style="244" customWidth="1"/>
    <col min="3084" max="3084" width="7.125" style="244" customWidth="1"/>
    <col min="3085" max="3086" width="11" style="244" customWidth="1"/>
    <col min="3087" max="3087" width="8.625" style="244" customWidth="1"/>
    <col min="3088" max="3088" width="7" style="244" customWidth="1"/>
    <col min="3089" max="3089" width="12.25" style="244" customWidth="1"/>
    <col min="3090" max="3090" width="11.5" style="244" customWidth="1"/>
    <col min="3091" max="3332" width="9" style="244"/>
    <col min="3333" max="3333" width="4.5" style="244" customWidth="1"/>
    <col min="3334" max="3334" width="7.75" style="244" customWidth="1"/>
    <col min="3335" max="3335" width="19.25" style="244" customWidth="1"/>
    <col min="3336" max="3336" width="12.375" style="244" customWidth="1"/>
    <col min="3337" max="3337" width="15.375" style="244" customWidth="1"/>
    <col min="3338" max="3338" width="6.75" style="244" customWidth="1"/>
    <col min="3339" max="3339" width="9.75" style="244" customWidth="1"/>
    <col min="3340" max="3340" width="7.125" style="244" customWidth="1"/>
    <col min="3341" max="3342" width="11" style="244" customWidth="1"/>
    <col min="3343" max="3343" width="8.625" style="244" customWidth="1"/>
    <col min="3344" max="3344" width="7" style="244" customWidth="1"/>
    <col min="3345" max="3345" width="12.25" style="244" customWidth="1"/>
    <col min="3346" max="3346" width="11.5" style="244" customWidth="1"/>
    <col min="3347" max="3588" width="9" style="244"/>
    <col min="3589" max="3589" width="4.5" style="244" customWidth="1"/>
    <col min="3590" max="3590" width="7.75" style="244" customWidth="1"/>
    <col min="3591" max="3591" width="19.25" style="244" customWidth="1"/>
    <col min="3592" max="3592" width="12.375" style="244" customWidth="1"/>
    <col min="3593" max="3593" width="15.375" style="244" customWidth="1"/>
    <col min="3594" max="3594" width="6.75" style="244" customWidth="1"/>
    <col min="3595" max="3595" width="9.75" style="244" customWidth="1"/>
    <col min="3596" max="3596" width="7.125" style="244" customWidth="1"/>
    <col min="3597" max="3598" width="11" style="244" customWidth="1"/>
    <col min="3599" max="3599" width="8.625" style="244" customWidth="1"/>
    <col min="3600" max="3600" width="7" style="244" customWidth="1"/>
    <col min="3601" max="3601" width="12.25" style="244" customWidth="1"/>
    <col min="3602" max="3602" width="11.5" style="244" customWidth="1"/>
    <col min="3603" max="3844" width="9" style="244"/>
    <col min="3845" max="3845" width="4.5" style="244" customWidth="1"/>
    <col min="3846" max="3846" width="7.75" style="244" customWidth="1"/>
    <col min="3847" max="3847" width="19.25" style="244" customWidth="1"/>
    <col min="3848" max="3848" width="12.375" style="244" customWidth="1"/>
    <col min="3849" max="3849" width="15.375" style="244" customWidth="1"/>
    <col min="3850" max="3850" width="6.75" style="244" customWidth="1"/>
    <col min="3851" max="3851" width="9.75" style="244" customWidth="1"/>
    <col min="3852" max="3852" width="7.125" style="244" customWidth="1"/>
    <col min="3853" max="3854" width="11" style="244" customWidth="1"/>
    <col min="3855" max="3855" width="8.625" style="244" customWidth="1"/>
    <col min="3856" max="3856" width="7" style="244" customWidth="1"/>
    <col min="3857" max="3857" width="12.25" style="244" customWidth="1"/>
    <col min="3858" max="3858" width="11.5" style="244" customWidth="1"/>
    <col min="3859" max="4100" width="9" style="244"/>
    <col min="4101" max="4101" width="4.5" style="244" customWidth="1"/>
    <col min="4102" max="4102" width="7.75" style="244" customWidth="1"/>
    <col min="4103" max="4103" width="19.25" style="244" customWidth="1"/>
    <col min="4104" max="4104" width="12.375" style="244" customWidth="1"/>
    <col min="4105" max="4105" width="15.375" style="244" customWidth="1"/>
    <col min="4106" max="4106" width="6.75" style="244" customWidth="1"/>
    <col min="4107" max="4107" width="9.75" style="244" customWidth="1"/>
    <col min="4108" max="4108" width="7.125" style="244" customWidth="1"/>
    <col min="4109" max="4110" width="11" style="244" customWidth="1"/>
    <col min="4111" max="4111" width="8.625" style="244" customWidth="1"/>
    <col min="4112" max="4112" width="7" style="244" customWidth="1"/>
    <col min="4113" max="4113" width="12.25" style="244" customWidth="1"/>
    <col min="4114" max="4114" width="11.5" style="244" customWidth="1"/>
    <col min="4115" max="4356" width="9" style="244"/>
    <col min="4357" max="4357" width="4.5" style="244" customWidth="1"/>
    <col min="4358" max="4358" width="7.75" style="244" customWidth="1"/>
    <col min="4359" max="4359" width="19.25" style="244" customWidth="1"/>
    <col min="4360" max="4360" width="12.375" style="244" customWidth="1"/>
    <col min="4361" max="4361" width="15.375" style="244" customWidth="1"/>
    <col min="4362" max="4362" width="6.75" style="244" customWidth="1"/>
    <col min="4363" max="4363" width="9.75" style="244" customWidth="1"/>
    <col min="4364" max="4364" width="7.125" style="244" customWidth="1"/>
    <col min="4365" max="4366" width="11" style="244" customWidth="1"/>
    <col min="4367" max="4367" width="8.625" style="244" customWidth="1"/>
    <col min="4368" max="4368" width="7" style="244" customWidth="1"/>
    <col min="4369" max="4369" width="12.25" style="244" customWidth="1"/>
    <col min="4370" max="4370" width="11.5" style="244" customWidth="1"/>
    <col min="4371" max="4612" width="9" style="244"/>
    <col min="4613" max="4613" width="4.5" style="244" customWidth="1"/>
    <col min="4614" max="4614" width="7.75" style="244" customWidth="1"/>
    <col min="4615" max="4615" width="19.25" style="244" customWidth="1"/>
    <col min="4616" max="4616" width="12.375" style="244" customWidth="1"/>
    <col min="4617" max="4617" width="15.375" style="244" customWidth="1"/>
    <col min="4618" max="4618" width="6.75" style="244" customWidth="1"/>
    <col min="4619" max="4619" width="9.75" style="244" customWidth="1"/>
    <col min="4620" max="4620" width="7.125" style="244" customWidth="1"/>
    <col min="4621" max="4622" width="11" style="244" customWidth="1"/>
    <col min="4623" max="4623" width="8.625" style="244" customWidth="1"/>
    <col min="4624" max="4624" width="7" style="244" customWidth="1"/>
    <col min="4625" max="4625" width="12.25" style="244" customWidth="1"/>
    <col min="4626" max="4626" width="11.5" style="244" customWidth="1"/>
    <col min="4627" max="4868" width="9" style="244"/>
    <col min="4869" max="4869" width="4.5" style="244" customWidth="1"/>
    <col min="4870" max="4870" width="7.75" style="244" customWidth="1"/>
    <col min="4871" max="4871" width="19.25" style="244" customWidth="1"/>
    <col min="4872" max="4872" width="12.375" style="244" customWidth="1"/>
    <col min="4873" max="4873" width="15.375" style="244" customWidth="1"/>
    <col min="4874" max="4874" width="6.75" style="244" customWidth="1"/>
    <col min="4875" max="4875" width="9.75" style="244" customWidth="1"/>
    <col min="4876" max="4876" width="7.125" style="244" customWidth="1"/>
    <col min="4877" max="4878" width="11" style="244" customWidth="1"/>
    <col min="4879" max="4879" width="8.625" style="244" customWidth="1"/>
    <col min="4880" max="4880" width="7" style="244" customWidth="1"/>
    <col min="4881" max="4881" width="12.25" style="244" customWidth="1"/>
    <col min="4882" max="4882" width="11.5" style="244" customWidth="1"/>
    <col min="4883" max="5124" width="9" style="244"/>
    <col min="5125" max="5125" width="4.5" style="244" customWidth="1"/>
    <col min="5126" max="5126" width="7.75" style="244" customWidth="1"/>
    <col min="5127" max="5127" width="19.25" style="244" customWidth="1"/>
    <col min="5128" max="5128" width="12.375" style="244" customWidth="1"/>
    <col min="5129" max="5129" width="15.375" style="244" customWidth="1"/>
    <col min="5130" max="5130" width="6.75" style="244" customWidth="1"/>
    <col min="5131" max="5131" width="9.75" style="244" customWidth="1"/>
    <col min="5132" max="5132" width="7.125" style="244" customWidth="1"/>
    <col min="5133" max="5134" width="11" style="244" customWidth="1"/>
    <col min="5135" max="5135" width="8.625" style="244" customWidth="1"/>
    <col min="5136" max="5136" width="7" style="244" customWidth="1"/>
    <col min="5137" max="5137" width="12.25" style="244" customWidth="1"/>
    <col min="5138" max="5138" width="11.5" style="244" customWidth="1"/>
    <col min="5139" max="5380" width="9" style="244"/>
    <col min="5381" max="5381" width="4.5" style="244" customWidth="1"/>
    <col min="5382" max="5382" width="7.75" style="244" customWidth="1"/>
    <col min="5383" max="5383" width="19.25" style="244" customWidth="1"/>
    <col min="5384" max="5384" width="12.375" style="244" customWidth="1"/>
    <col min="5385" max="5385" width="15.375" style="244" customWidth="1"/>
    <col min="5386" max="5386" width="6.75" style="244" customWidth="1"/>
    <col min="5387" max="5387" width="9.75" style="244" customWidth="1"/>
    <col min="5388" max="5388" width="7.125" style="244" customWidth="1"/>
    <col min="5389" max="5390" width="11" style="244" customWidth="1"/>
    <col min="5391" max="5391" width="8.625" style="244" customWidth="1"/>
    <col min="5392" max="5392" width="7" style="244" customWidth="1"/>
    <col min="5393" max="5393" width="12.25" style="244" customWidth="1"/>
    <col min="5394" max="5394" width="11.5" style="244" customWidth="1"/>
    <col min="5395" max="5636" width="9" style="244"/>
    <col min="5637" max="5637" width="4.5" style="244" customWidth="1"/>
    <col min="5638" max="5638" width="7.75" style="244" customWidth="1"/>
    <col min="5639" max="5639" width="19.25" style="244" customWidth="1"/>
    <col min="5640" max="5640" width="12.375" style="244" customWidth="1"/>
    <col min="5641" max="5641" width="15.375" style="244" customWidth="1"/>
    <col min="5642" max="5642" width="6.75" style="244" customWidth="1"/>
    <col min="5643" max="5643" width="9.75" style="244" customWidth="1"/>
    <col min="5644" max="5644" width="7.125" style="244" customWidth="1"/>
    <col min="5645" max="5646" width="11" style="244" customWidth="1"/>
    <col min="5647" max="5647" width="8.625" style="244" customWidth="1"/>
    <col min="5648" max="5648" width="7" style="244" customWidth="1"/>
    <col min="5649" max="5649" width="12.25" style="244" customWidth="1"/>
    <col min="5650" max="5650" width="11.5" style="244" customWidth="1"/>
    <col min="5651" max="5892" width="9" style="244"/>
    <col min="5893" max="5893" width="4.5" style="244" customWidth="1"/>
    <col min="5894" max="5894" width="7.75" style="244" customWidth="1"/>
    <col min="5895" max="5895" width="19.25" style="244" customWidth="1"/>
    <col min="5896" max="5896" width="12.375" style="244" customWidth="1"/>
    <col min="5897" max="5897" width="15.375" style="244" customWidth="1"/>
    <col min="5898" max="5898" width="6.75" style="244" customWidth="1"/>
    <col min="5899" max="5899" width="9.75" style="244" customWidth="1"/>
    <col min="5900" max="5900" width="7.125" style="244" customWidth="1"/>
    <col min="5901" max="5902" width="11" style="244" customWidth="1"/>
    <col min="5903" max="5903" width="8.625" style="244" customWidth="1"/>
    <col min="5904" max="5904" width="7" style="244" customWidth="1"/>
    <col min="5905" max="5905" width="12.25" style="244" customWidth="1"/>
    <col min="5906" max="5906" width="11.5" style="244" customWidth="1"/>
    <col min="5907" max="6148" width="9" style="244"/>
    <col min="6149" max="6149" width="4.5" style="244" customWidth="1"/>
    <col min="6150" max="6150" width="7.75" style="244" customWidth="1"/>
    <col min="6151" max="6151" width="19.25" style="244" customWidth="1"/>
    <col min="6152" max="6152" width="12.375" style="244" customWidth="1"/>
    <col min="6153" max="6153" width="15.375" style="244" customWidth="1"/>
    <col min="6154" max="6154" width="6.75" style="244" customWidth="1"/>
    <col min="6155" max="6155" width="9.75" style="244" customWidth="1"/>
    <col min="6156" max="6156" width="7.125" style="244" customWidth="1"/>
    <col min="6157" max="6158" width="11" style="244" customWidth="1"/>
    <col min="6159" max="6159" width="8.625" style="244" customWidth="1"/>
    <col min="6160" max="6160" width="7" style="244" customWidth="1"/>
    <col min="6161" max="6161" width="12.25" style="244" customWidth="1"/>
    <col min="6162" max="6162" width="11.5" style="244" customWidth="1"/>
    <col min="6163" max="6404" width="9" style="244"/>
    <col min="6405" max="6405" width="4.5" style="244" customWidth="1"/>
    <col min="6406" max="6406" width="7.75" style="244" customWidth="1"/>
    <col min="6407" max="6407" width="19.25" style="244" customWidth="1"/>
    <col min="6408" max="6408" width="12.375" style="244" customWidth="1"/>
    <col min="6409" max="6409" width="15.375" style="244" customWidth="1"/>
    <col min="6410" max="6410" width="6.75" style="244" customWidth="1"/>
    <col min="6411" max="6411" width="9.75" style="244" customWidth="1"/>
    <col min="6412" max="6412" width="7.125" style="244" customWidth="1"/>
    <col min="6413" max="6414" width="11" style="244" customWidth="1"/>
    <col min="6415" max="6415" width="8.625" style="244" customWidth="1"/>
    <col min="6416" max="6416" width="7" style="244" customWidth="1"/>
    <col min="6417" max="6417" width="12.25" style="244" customWidth="1"/>
    <col min="6418" max="6418" width="11.5" style="244" customWidth="1"/>
    <col min="6419" max="6660" width="9" style="244"/>
    <col min="6661" max="6661" width="4.5" style="244" customWidth="1"/>
    <col min="6662" max="6662" width="7.75" style="244" customWidth="1"/>
    <col min="6663" max="6663" width="19.25" style="244" customWidth="1"/>
    <col min="6664" max="6664" width="12.375" style="244" customWidth="1"/>
    <col min="6665" max="6665" width="15.375" style="244" customWidth="1"/>
    <col min="6666" max="6666" width="6.75" style="244" customWidth="1"/>
    <col min="6667" max="6667" width="9.75" style="244" customWidth="1"/>
    <col min="6668" max="6668" width="7.125" style="244" customWidth="1"/>
    <col min="6669" max="6670" width="11" style="244" customWidth="1"/>
    <col min="6671" max="6671" width="8.625" style="244" customWidth="1"/>
    <col min="6672" max="6672" width="7" style="244" customWidth="1"/>
    <col min="6673" max="6673" width="12.25" style="244" customWidth="1"/>
    <col min="6674" max="6674" width="11.5" style="244" customWidth="1"/>
    <col min="6675" max="6916" width="9" style="244"/>
    <col min="6917" max="6917" width="4.5" style="244" customWidth="1"/>
    <col min="6918" max="6918" width="7.75" style="244" customWidth="1"/>
    <col min="6919" max="6919" width="19.25" style="244" customWidth="1"/>
    <col min="6920" max="6920" width="12.375" style="244" customWidth="1"/>
    <col min="6921" max="6921" width="15.375" style="244" customWidth="1"/>
    <col min="6922" max="6922" width="6.75" style="244" customWidth="1"/>
    <col min="6923" max="6923" width="9.75" style="244" customWidth="1"/>
    <col min="6924" max="6924" width="7.125" style="244" customWidth="1"/>
    <col min="6925" max="6926" width="11" style="244" customWidth="1"/>
    <col min="6927" max="6927" width="8.625" style="244" customWidth="1"/>
    <col min="6928" max="6928" width="7" style="244" customWidth="1"/>
    <col min="6929" max="6929" width="12.25" style="244" customWidth="1"/>
    <col min="6930" max="6930" width="11.5" style="244" customWidth="1"/>
    <col min="6931" max="7172" width="9" style="244"/>
    <col min="7173" max="7173" width="4.5" style="244" customWidth="1"/>
    <col min="7174" max="7174" width="7.75" style="244" customWidth="1"/>
    <col min="7175" max="7175" width="19.25" style="244" customWidth="1"/>
    <col min="7176" max="7176" width="12.375" style="244" customWidth="1"/>
    <col min="7177" max="7177" width="15.375" style="244" customWidth="1"/>
    <col min="7178" max="7178" width="6.75" style="244" customWidth="1"/>
    <col min="7179" max="7179" width="9.75" style="244" customWidth="1"/>
    <col min="7180" max="7180" width="7.125" style="244" customWidth="1"/>
    <col min="7181" max="7182" width="11" style="244" customWidth="1"/>
    <col min="7183" max="7183" width="8.625" style="244" customWidth="1"/>
    <col min="7184" max="7184" width="7" style="244" customWidth="1"/>
    <col min="7185" max="7185" width="12.25" style="244" customWidth="1"/>
    <col min="7186" max="7186" width="11.5" style="244" customWidth="1"/>
    <col min="7187" max="7428" width="9" style="244"/>
    <col min="7429" max="7429" width="4.5" style="244" customWidth="1"/>
    <col min="7430" max="7430" width="7.75" style="244" customWidth="1"/>
    <col min="7431" max="7431" width="19.25" style="244" customWidth="1"/>
    <col min="7432" max="7432" width="12.375" style="244" customWidth="1"/>
    <col min="7433" max="7433" width="15.375" style="244" customWidth="1"/>
    <col min="7434" max="7434" width="6.75" style="244" customWidth="1"/>
    <col min="7435" max="7435" width="9.75" style="244" customWidth="1"/>
    <col min="7436" max="7436" width="7.125" style="244" customWidth="1"/>
    <col min="7437" max="7438" width="11" style="244" customWidth="1"/>
    <col min="7439" max="7439" width="8.625" style="244" customWidth="1"/>
    <col min="7440" max="7440" width="7" style="244" customWidth="1"/>
    <col min="7441" max="7441" width="12.25" style="244" customWidth="1"/>
    <col min="7442" max="7442" width="11.5" style="244" customWidth="1"/>
    <col min="7443" max="7684" width="9" style="244"/>
    <col min="7685" max="7685" width="4.5" style="244" customWidth="1"/>
    <col min="7686" max="7686" width="7.75" style="244" customWidth="1"/>
    <col min="7687" max="7687" width="19.25" style="244" customWidth="1"/>
    <col min="7688" max="7688" width="12.375" style="244" customWidth="1"/>
    <col min="7689" max="7689" width="15.375" style="244" customWidth="1"/>
    <col min="7690" max="7690" width="6.75" style="244" customWidth="1"/>
    <col min="7691" max="7691" width="9.75" style="244" customWidth="1"/>
    <col min="7692" max="7692" width="7.125" style="244" customWidth="1"/>
    <col min="7693" max="7694" width="11" style="244" customWidth="1"/>
    <col min="7695" max="7695" width="8.625" style="244" customWidth="1"/>
    <col min="7696" max="7696" width="7" style="244" customWidth="1"/>
    <col min="7697" max="7697" width="12.25" style="244" customWidth="1"/>
    <col min="7698" max="7698" width="11.5" style="244" customWidth="1"/>
    <col min="7699" max="7940" width="9" style="244"/>
    <col min="7941" max="7941" width="4.5" style="244" customWidth="1"/>
    <col min="7942" max="7942" width="7.75" style="244" customWidth="1"/>
    <col min="7943" max="7943" width="19.25" style="244" customWidth="1"/>
    <col min="7944" max="7944" width="12.375" style="244" customWidth="1"/>
    <col min="7945" max="7945" width="15.375" style="244" customWidth="1"/>
    <col min="7946" max="7946" width="6.75" style="244" customWidth="1"/>
    <col min="7947" max="7947" width="9.75" style="244" customWidth="1"/>
    <col min="7948" max="7948" width="7.125" style="244" customWidth="1"/>
    <col min="7949" max="7950" width="11" style="244" customWidth="1"/>
    <col min="7951" max="7951" width="8.625" style="244" customWidth="1"/>
    <col min="7952" max="7952" width="7" style="244" customWidth="1"/>
    <col min="7953" max="7953" width="12.25" style="244" customWidth="1"/>
    <col min="7954" max="7954" width="11.5" style="244" customWidth="1"/>
    <col min="7955" max="8196" width="9" style="244"/>
    <col min="8197" max="8197" width="4.5" style="244" customWidth="1"/>
    <col min="8198" max="8198" width="7.75" style="244" customWidth="1"/>
    <col min="8199" max="8199" width="19.25" style="244" customWidth="1"/>
    <col min="8200" max="8200" width="12.375" style="244" customWidth="1"/>
    <col min="8201" max="8201" width="15.375" style="244" customWidth="1"/>
    <col min="8202" max="8202" width="6.75" style="244" customWidth="1"/>
    <col min="8203" max="8203" width="9.75" style="244" customWidth="1"/>
    <col min="8204" max="8204" width="7.125" style="244" customWidth="1"/>
    <col min="8205" max="8206" width="11" style="244" customWidth="1"/>
    <col min="8207" max="8207" width="8.625" style="244" customWidth="1"/>
    <col min="8208" max="8208" width="7" style="244" customWidth="1"/>
    <col min="8209" max="8209" width="12.25" style="244" customWidth="1"/>
    <col min="8210" max="8210" width="11.5" style="244" customWidth="1"/>
    <col min="8211" max="8452" width="9" style="244"/>
    <col min="8453" max="8453" width="4.5" style="244" customWidth="1"/>
    <col min="8454" max="8454" width="7.75" style="244" customWidth="1"/>
    <col min="8455" max="8455" width="19.25" style="244" customWidth="1"/>
    <col min="8456" max="8456" width="12.375" style="244" customWidth="1"/>
    <col min="8457" max="8457" width="15.375" style="244" customWidth="1"/>
    <col min="8458" max="8458" width="6.75" style="244" customWidth="1"/>
    <col min="8459" max="8459" width="9.75" style="244" customWidth="1"/>
    <col min="8460" max="8460" width="7.125" style="244" customWidth="1"/>
    <col min="8461" max="8462" width="11" style="244" customWidth="1"/>
    <col min="8463" max="8463" width="8.625" style="244" customWidth="1"/>
    <col min="8464" max="8464" width="7" style="244" customWidth="1"/>
    <col min="8465" max="8465" width="12.25" style="244" customWidth="1"/>
    <col min="8466" max="8466" width="11.5" style="244" customWidth="1"/>
    <col min="8467" max="8708" width="9" style="244"/>
    <col min="8709" max="8709" width="4.5" style="244" customWidth="1"/>
    <col min="8710" max="8710" width="7.75" style="244" customWidth="1"/>
    <col min="8711" max="8711" width="19.25" style="244" customWidth="1"/>
    <col min="8712" max="8712" width="12.375" style="244" customWidth="1"/>
    <col min="8713" max="8713" width="15.375" style="244" customWidth="1"/>
    <col min="8714" max="8714" width="6.75" style="244" customWidth="1"/>
    <col min="8715" max="8715" width="9.75" style="244" customWidth="1"/>
    <col min="8716" max="8716" width="7.125" style="244" customWidth="1"/>
    <col min="8717" max="8718" width="11" style="244" customWidth="1"/>
    <col min="8719" max="8719" width="8.625" style="244" customWidth="1"/>
    <col min="8720" max="8720" width="7" style="244" customWidth="1"/>
    <col min="8721" max="8721" width="12.25" style="244" customWidth="1"/>
    <col min="8722" max="8722" width="11.5" style="244" customWidth="1"/>
    <col min="8723" max="8964" width="9" style="244"/>
    <col min="8965" max="8965" width="4.5" style="244" customWidth="1"/>
    <col min="8966" max="8966" width="7.75" style="244" customWidth="1"/>
    <col min="8967" max="8967" width="19.25" style="244" customWidth="1"/>
    <col min="8968" max="8968" width="12.375" style="244" customWidth="1"/>
    <col min="8969" max="8969" width="15.375" style="244" customWidth="1"/>
    <col min="8970" max="8970" width="6.75" style="244" customWidth="1"/>
    <col min="8971" max="8971" width="9.75" style="244" customWidth="1"/>
    <col min="8972" max="8972" width="7.125" style="244" customWidth="1"/>
    <col min="8973" max="8974" width="11" style="244" customWidth="1"/>
    <col min="8975" max="8975" width="8.625" style="244" customWidth="1"/>
    <col min="8976" max="8976" width="7" style="244" customWidth="1"/>
    <col min="8977" max="8977" width="12.25" style="244" customWidth="1"/>
    <col min="8978" max="8978" width="11.5" style="244" customWidth="1"/>
    <col min="8979" max="9220" width="9" style="244"/>
    <col min="9221" max="9221" width="4.5" style="244" customWidth="1"/>
    <col min="9222" max="9222" width="7.75" style="244" customWidth="1"/>
    <col min="9223" max="9223" width="19.25" style="244" customWidth="1"/>
    <col min="9224" max="9224" width="12.375" style="244" customWidth="1"/>
    <col min="9225" max="9225" width="15.375" style="244" customWidth="1"/>
    <col min="9226" max="9226" width="6.75" style="244" customWidth="1"/>
    <col min="9227" max="9227" width="9.75" style="244" customWidth="1"/>
    <col min="9228" max="9228" width="7.125" style="244" customWidth="1"/>
    <col min="9229" max="9230" width="11" style="244" customWidth="1"/>
    <col min="9231" max="9231" width="8.625" style="244" customWidth="1"/>
    <col min="9232" max="9232" width="7" style="244" customWidth="1"/>
    <col min="9233" max="9233" width="12.25" style="244" customWidth="1"/>
    <col min="9234" max="9234" width="11.5" style="244" customWidth="1"/>
    <col min="9235" max="9476" width="9" style="244"/>
    <col min="9477" max="9477" width="4.5" style="244" customWidth="1"/>
    <col min="9478" max="9478" width="7.75" style="244" customWidth="1"/>
    <col min="9479" max="9479" width="19.25" style="244" customWidth="1"/>
    <col min="9480" max="9480" width="12.375" style="244" customWidth="1"/>
    <col min="9481" max="9481" width="15.375" style="244" customWidth="1"/>
    <col min="9482" max="9482" width="6.75" style="244" customWidth="1"/>
    <col min="9483" max="9483" width="9.75" style="244" customWidth="1"/>
    <col min="9484" max="9484" width="7.125" style="244" customWidth="1"/>
    <col min="9485" max="9486" width="11" style="244" customWidth="1"/>
    <col min="9487" max="9487" width="8.625" style="244" customWidth="1"/>
    <col min="9488" max="9488" width="7" style="244" customWidth="1"/>
    <col min="9489" max="9489" width="12.25" style="244" customWidth="1"/>
    <col min="9490" max="9490" width="11.5" style="244" customWidth="1"/>
    <col min="9491" max="9732" width="9" style="244"/>
    <col min="9733" max="9733" width="4.5" style="244" customWidth="1"/>
    <col min="9734" max="9734" width="7.75" style="244" customWidth="1"/>
    <col min="9735" max="9735" width="19.25" style="244" customWidth="1"/>
    <col min="9736" max="9736" width="12.375" style="244" customWidth="1"/>
    <col min="9737" max="9737" width="15.375" style="244" customWidth="1"/>
    <col min="9738" max="9738" width="6.75" style="244" customWidth="1"/>
    <col min="9739" max="9739" width="9.75" style="244" customWidth="1"/>
    <col min="9740" max="9740" width="7.125" style="244" customWidth="1"/>
    <col min="9741" max="9742" width="11" style="244" customWidth="1"/>
    <col min="9743" max="9743" width="8.625" style="244" customWidth="1"/>
    <col min="9744" max="9744" width="7" style="244" customWidth="1"/>
    <col min="9745" max="9745" width="12.25" style="244" customWidth="1"/>
    <col min="9746" max="9746" width="11.5" style="244" customWidth="1"/>
    <col min="9747" max="9988" width="9" style="244"/>
    <col min="9989" max="9989" width="4.5" style="244" customWidth="1"/>
    <col min="9990" max="9990" width="7.75" style="244" customWidth="1"/>
    <col min="9991" max="9991" width="19.25" style="244" customWidth="1"/>
    <col min="9992" max="9992" width="12.375" style="244" customWidth="1"/>
    <col min="9993" max="9993" width="15.375" style="244" customWidth="1"/>
    <col min="9994" max="9994" width="6.75" style="244" customWidth="1"/>
    <col min="9995" max="9995" width="9.75" style="244" customWidth="1"/>
    <col min="9996" max="9996" width="7.125" style="244" customWidth="1"/>
    <col min="9997" max="9998" width="11" style="244" customWidth="1"/>
    <col min="9999" max="9999" width="8.625" style="244" customWidth="1"/>
    <col min="10000" max="10000" width="7" style="244" customWidth="1"/>
    <col min="10001" max="10001" width="12.25" style="244" customWidth="1"/>
    <col min="10002" max="10002" width="11.5" style="244" customWidth="1"/>
    <col min="10003" max="10244" width="9" style="244"/>
    <col min="10245" max="10245" width="4.5" style="244" customWidth="1"/>
    <col min="10246" max="10246" width="7.75" style="244" customWidth="1"/>
    <col min="10247" max="10247" width="19.25" style="244" customWidth="1"/>
    <col min="10248" max="10248" width="12.375" style="244" customWidth="1"/>
    <col min="10249" max="10249" width="15.375" style="244" customWidth="1"/>
    <col min="10250" max="10250" width="6.75" style="244" customWidth="1"/>
    <col min="10251" max="10251" width="9.75" style="244" customWidth="1"/>
    <col min="10252" max="10252" width="7.125" style="244" customWidth="1"/>
    <col min="10253" max="10254" width="11" style="244" customWidth="1"/>
    <col min="10255" max="10255" width="8.625" style="244" customWidth="1"/>
    <col min="10256" max="10256" width="7" style="244" customWidth="1"/>
    <col min="10257" max="10257" width="12.25" style="244" customWidth="1"/>
    <col min="10258" max="10258" width="11.5" style="244" customWidth="1"/>
    <col min="10259" max="10500" width="9" style="244"/>
    <col min="10501" max="10501" width="4.5" style="244" customWidth="1"/>
    <col min="10502" max="10502" width="7.75" style="244" customWidth="1"/>
    <col min="10503" max="10503" width="19.25" style="244" customWidth="1"/>
    <col min="10504" max="10504" width="12.375" style="244" customWidth="1"/>
    <col min="10505" max="10505" width="15.375" style="244" customWidth="1"/>
    <col min="10506" max="10506" width="6.75" style="244" customWidth="1"/>
    <col min="10507" max="10507" width="9.75" style="244" customWidth="1"/>
    <col min="10508" max="10508" width="7.125" style="244" customWidth="1"/>
    <col min="10509" max="10510" width="11" style="244" customWidth="1"/>
    <col min="10511" max="10511" width="8.625" style="244" customWidth="1"/>
    <col min="10512" max="10512" width="7" style="244" customWidth="1"/>
    <col min="10513" max="10513" width="12.25" style="244" customWidth="1"/>
    <col min="10514" max="10514" width="11.5" style="244" customWidth="1"/>
    <col min="10515" max="10756" width="9" style="244"/>
    <col min="10757" max="10757" width="4.5" style="244" customWidth="1"/>
    <col min="10758" max="10758" width="7.75" style="244" customWidth="1"/>
    <col min="10759" max="10759" width="19.25" style="244" customWidth="1"/>
    <col min="10760" max="10760" width="12.375" style="244" customWidth="1"/>
    <col min="10761" max="10761" width="15.375" style="244" customWidth="1"/>
    <col min="10762" max="10762" width="6.75" style="244" customWidth="1"/>
    <col min="10763" max="10763" width="9.75" style="244" customWidth="1"/>
    <col min="10764" max="10764" width="7.125" style="244" customWidth="1"/>
    <col min="10765" max="10766" width="11" style="244" customWidth="1"/>
    <col min="10767" max="10767" width="8.625" style="244" customWidth="1"/>
    <col min="10768" max="10768" width="7" style="244" customWidth="1"/>
    <col min="10769" max="10769" width="12.25" style="244" customWidth="1"/>
    <col min="10770" max="10770" width="11.5" style="244" customWidth="1"/>
    <col min="10771" max="11012" width="9" style="244"/>
    <col min="11013" max="11013" width="4.5" style="244" customWidth="1"/>
    <col min="11014" max="11014" width="7.75" style="244" customWidth="1"/>
    <col min="11015" max="11015" width="19.25" style="244" customWidth="1"/>
    <col min="11016" max="11016" width="12.375" style="244" customWidth="1"/>
    <col min="11017" max="11017" width="15.375" style="244" customWidth="1"/>
    <col min="11018" max="11018" width="6.75" style="244" customWidth="1"/>
    <col min="11019" max="11019" width="9.75" style="244" customWidth="1"/>
    <col min="11020" max="11020" width="7.125" style="244" customWidth="1"/>
    <col min="11021" max="11022" width="11" style="244" customWidth="1"/>
    <col min="11023" max="11023" width="8.625" style="244" customWidth="1"/>
    <col min="11024" max="11024" width="7" style="244" customWidth="1"/>
    <col min="11025" max="11025" width="12.25" style="244" customWidth="1"/>
    <col min="11026" max="11026" width="11.5" style="244" customWidth="1"/>
    <col min="11027" max="11268" width="9" style="244"/>
    <col min="11269" max="11269" width="4.5" style="244" customWidth="1"/>
    <col min="11270" max="11270" width="7.75" style="244" customWidth="1"/>
    <col min="11271" max="11271" width="19.25" style="244" customWidth="1"/>
    <col min="11272" max="11272" width="12.375" style="244" customWidth="1"/>
    <col min="11273" max="11273" width="15.375" style="244" customWidth="1"/>
    <col min="11274" max="11274" width="6.75" style="244" customWidth="1"/>
    <col min="11275" max="11275" width="9.75" style="244" customWidth="1"/>
    <col min="11276" max="11276" width="7.125" style="244" customWidth="1"/>
    <col min="11277" max="11278" width="11" style="244" customWidth="1"/>
    <col min="11279" max="11279" width="8.625" style="244" customWidth="1"/>
    <col min="11280" max="11280" width="7" style="244" customWidth="1"/>
    <col min="11281" max="11281" width="12.25" style="244" customWidth="1"/>
    <col min="11282" max="11282" width="11.5" style="244" customWidth="1"/>
    <col min="11283" max="11524" width="9" style="244"/>
    <col min="11525" max="11525" width="4.5" style="244" customWidth="1"/>
    <col min="11526" max="11526" width="7.75" style="244" customWidth="1"/>
    <col min="11527" max="11527" width="19.25" style="244" customWidth="1"/>
    <col min="11528" max="11528" width="12.375" style="244" customWidth="1"/>
    <col min="11529" max="11529" width="15.375" style="244" customWidth="1"/>
    <col min="11530" max="11530" width="6.75" style="244" customWidth="1"/>
    <col min="11531" max="11531" width="9.75" style="244" customWidth="1"/>
    <col min="11532" max="11532" width="7.125" style="244" customWidth="1"/>
    <col min="11533" max="11534" width="11" style="244" customWidth="1"/>
    <col min="11535" max="11535" width="8.625" style="244" customWidth="1"/>
    <col min="11536" max="11536" width="7" style="244" customWidth="1"/>
    <col min="11537" max="11537" width="12.25" style="244" customWidth="1"/>
    <col min="11538" max="11538" width="11.5" style="244" customWidth="1"/>
    <col min="11539" max="11780" width="9" style="244"/>
    <col min="11781" max="11781" width="4.5" style="244" customWidth="1"/>
    <col min="11782" max="11782" width="7.75" style="244" customWidth="1"/>
    <col min="11783" max="11783" width="19.25" style="244" customWidth="1"/>
    <col min="11784" max="11784" width="12.375" style="244" customWidth="1"/>
    <col min="11785" max="11785" width="15.375" style="244" customWidth="1"/>
    <col min="11786" max="11786" width="6.75" style="244" customWidth="1"/>
    <col min="11787" max="11787" width="9.75" style="244" customWidth="1"/>
    <col min="11788" max="11788" width="7.125" style="244" customWidth="1"/>
    <col min="11789" max="11790" width="11" style="244" customWidth="1"/>
    <col min="11791" max="11791" width="8.625" style="244" customWidth="1"/>
    <col min="11792" max="11792" width="7" style="244" customWidth="1"/>
    <col min="11793" max="11793" width="12.25" style="244" customWidth="1"/>
    <col min="11794" max="11794" width="11.5" style="244" customWidth="1"/>
    <col min="11795" max="12036" width="9" style="244"/>
    <col min="12037" max="12037" width="4.5" style="244" customWidth="1"/>
    <col min="12038" max="12038" width="7.75" style="244" customWidth="1"/>
    <col min="12039" max="12039" width="19.25" style="244" customWidth="1"/>
    <col min="12040" max="12040" width="12.375" style="244" customWidth="1"/>
    <col min="12041" max="12041" width="15.375" style="244" customWidth="1"/>
    <col min="12042" max="12042" width="6.75" style="244" customWidth="1"/>
    <col min="12043" max="12043" width="9.75" style="244" customWidth="1"/>
    <col min="12044" max="12044" width="7.125" style="244" customWidth="1"/>
    <col min="12045" max="12046" width="11" style="244" customWidth="1"/>
    <col min="12047" max="12047" width="8.625" style="244" customWidth="1"/>
    <col min="12048" max="12048" width="7" style="244" customWidth="1"/>
    <col min="12049" max="12049" width="12.25" style="244" customWidth="1"/>
    <col min="12050" max="12050" width="11.5" style="244" customWidth="1"/>
    <col min="12051" max="12292" width="9" style="244"/>
    <col min="12293" max="12293" width="4.5" style="244" customWidth="1"/>
    <col min="12294" max="12294" width="7.75" style="244" customWidth="1"/>
    <col min="12295" max="12295" width="19.25" style="244" customWidth="1"/>
    <col min="12296" max="12296" width="12.375" style="244" customWidth="1"/>
    <col min="12297" max="12297" width="15.375" style="244" customWidth="1"/>
    <col min="12298" max="12298" width="6.75" style="244" customWidth="1"/>
    <col min="12299" max="12299" width="9.75" style="244" customWidth="1"/>
    <col min="12300" max="12300" width="7.125" style="244" customWidth="1"/>
    <col min="12301" max="12302" width="11" style="244" customWidth="1"/>
    <col min="12303" max="12303" width="8.625" style="244" customWidth="1"/>
    <col min="12304" max="12304" width="7" style="244" customWidth="1"/>
    <col min="12305" max="12305" width="12.25" style="244" customWidth="1"/>
    <col min="12306" max="12306" width="11.5" style="244" customWidth="1"/>
    <col min="12307" max="12548" width="9" style="244"/>
    <col min="12549" max="12549" width="4.5" style="244" customWidth="1"/>
    <col min="12550" max="12550" width="7.75" style="244" customWidth="1"/>
    <col min="12551" max="12551" width="19.25" style="244" customWidth="1"/>
    <col min="12552" max="12552" width="12.375" style="244" customWidth="1"/>
    <col min="12553" max="12553" width="15.375" style="244" customWidth="1"/>
    <col min="12554" max="12554" width="6.75" style="244" customWidth="1"/>
    <col min="12555" max="12555" width="9.75" style="244" customWidth="1"/>
    <col min="12556" max="12556" width="7.125" style="244" customWidth="1"/>
    <col min="12557" max="12558" width="11" style="244" customWidth="1"/>
    <col min="12559" max="12559" width="8.625" style="244" customWidth="1"/>
    <col min="12560" max="12560" width="7" style="244" customWidth="1"/>
    <col min="12561" max="12561" width="12.25" style="244" customWidth="1"/>
    <col min="12562" max="12562" width="11.5" style="244" customWidth="1"/>
    <col min="12563" max="12804" width="9" style="244"/>
    <col min="12805" max="12805" width="4.5" style="244" customWidth="1"/>
    <col min="12806" max="12806" width="7.75" style="244" customWidth="1"/>
    <col min="12807" max="12807" width="19.25" style="244" customWidth="1"/>
    <col min="12808" max="12808" width="12.375" style="244" customWidth="1"/>
    <col min="12809" max="12809" width="15.375" style="244" customWidth="1"/>
    <col min="12810" max="12810" width="6.75" style="244" customWidth="1"/>
    <col min="12811" max="12811" width="9.75" style="244" customWidth="1"/>
    <col min="12812" max="12812" width="7.125" style="244" customWidth="1"/>
    <col min="12813" max="12814" width="11" style="244" customWidth="1"/>
    <col min="12815" max="12815" width="8.625" style="244" customWidth="1"/>
    <col min="12816" max="12816" width="7" style="244" customWidth="1"/>
    <col min="12817" max="12817" width="12.25" style="244" customWidth="1"/>
    <col min="12818" max="12818" width="11.5" style="244" customWidth="1"/>
    <col min="12819" max="13060" width="9" style="244"/>
    <col min="13061" max="13061" width="4.5" style="244" customWidth="1"/>
    <col min="13062" max="13062" width="7.75" style="244" customWidth="1"/>
    <col min="13063" max="13063" width="19.25" style="244" customWidth="1"/>
    <col min="13064" max="13064" width="12.375" style="244" customWidth="1"/>
    <col min="13065" max="13065" width="15.375" style="244" customWidth="1"/>
    <col min="13066" max="13066" width="6.75" style="244" customWidth="1"/>
    <col min="13067" max="13067" width="9.75" style="244" customWidth="1"/>
    <col min="13068" max="13068" width="7.125" style="244" customWidth="1"/>
    <col min="13069" max="13070" width="11" style="244" customWidth="1"/>
    <col min="13071" max="13071" width="8.625" style="244" customWidth="1"/>
    <col min="13072" max="13072" width="7" style="244" customWidth="1"/>
    <col min="13073" max="13073" width="12.25" style="244" customWidth="1"/>
    <col min="13074" max="13074" width="11.5" style="244" customWidth="1"/>
    <col min="13075" max="13316" width="9" style="244"/>
    <col min="13317" max="13317" width="4.5" style="244" customWidth="1"/>
    <col min="13318" max="13318" width="7.75" style="244" customWidth="1"/>
    <col min="13319" max="13319" width="19.25" style="244" customWidth="1"/>
    <col min="13320" max="13320" width="12.375" style="244" customWidth="1"/>
    <col min="13321" max="13321" width="15.375" style="244" customWidth="1"/>
    <col min="13322" max="13322" width="6.75" style="244" customWidth="1"/>
    <col min="13323" max="13323" width="9.75" style="244" customWidth="1"/>
    <col min="13324" max="13324" width="7.125" style="244" customWidth="1"/>
    <col min="13325" max="13326" width="11" style="244" customWidth="1"/>
    <col min="13327" max="13327" width="8.625" style="244" customWidth="1"/>
    <col min="13328" max="13328" width="7" style="244" customWidth="1"/>
    <col min="13329" max="13329" width="12.25" style="244" customWidth="1"/>
    <col min="13330" max="13330" width="11.5" style="244" customWidth="1"/>
    <col min="13331" max="13572" width="9" style="244"/>
    <col min="13573" max="13573" width="4.5" style="244" customWidth="1"/>
    <col min="13574" max="13574" width="7.75" style="244" customWidth="1"/>
    <col min="13575" max="13575" width="19.25" style="244" customWidth="1"/>
    <col min="13576" max="13576" width="12.375" style="244" customWidth="1"/>
    <col min="13577" max="13577" width="15.375" style="244" customWidth="1"/>
    <col min="13578" max="13578" width="6.75" style="244" customWidth="1"/>
    <col min="13579" max="13579" width="9.75" style="244" customWidth="1"/>
    <col min="13580" max="13580" width="7.125" style="244" customWidth="1"/>
    <col min="13581" max="13582" width="11" style="244" customWidth="1"/>
    <col min="13583" max="13583" width="8.625" style="244" customWidth="1"/>
    <col min="13584" max="13584" width="7" style="244" customWidth="1"/>
    <col min="13585" max="13585" width="12.25" style="244" customWidth="1"/>
    <col min="13586" max="13586" width="11.5" style="244" customWidth="1"/>
    <col min="13587" max="13828" width="9" style="244"/>
    <col min="13829" max="13829" width="4.5" style="244" customWidth="1"/>
    <col min="13830" max="13830" width="7.75" style="244" customWidth="1"/>
    <col min="13831" max="13831" width="19.25" style="244" customWidth="1"/>
    <col min="13832" max="13832" width="12.375" style="244" customWidth="1"/>
    <col min="13833" max="13833" width="15.375" style="244" customWidth="1"/>
    <col min="13834" max="13834" width="6.75" style="244" customWidth="1"/>
    <col min="13835" max="13835" width="9.75" style="244" customWidth="1"/>
    <col min="13836" max="13836" width="7.125" style="244" customWidth="1"/>
    <col min="13837" max="13838" width="11" style="244" customWidth="1"/>
    <col min="13839" max="13839" width="8.625" style="244" customWidth="1"/>
    <col min="13840" max="13840" width="7" style="244" customWidth="1"/>
    <col min="13841" max="13841" width="12.25" style="244" customWidth="1"/>
    <col min="13842" max="13842" width="11.5" style="244" customWidth="1"/>
    <col min="13843" max="14084" width="9" style="244"/>
    <col min="14085" max="14085" width="4.5" style="244" customWidth="1"/>
    <col min="14086" max="14086" width="7.75" style="244" customWidth="1"/>
    <col min="14087" max="14087" width="19.25" style="244" customWidth="1"/>
    <col min="14088" max="14088" width="12.375" style="244" customWidth="1"/>
    <col min="14089" max="14089" width="15.375" style="244" customWidth="1"/>
    <col min="14090" max="14090" width="6.75" style="244" customWidth="1"/>
    <col min="14091" max="14091" width="9.75" style="244" customWidth="1"/>
    <col min="14092" max="14092" width="7.125" style="244" customWidth="1"/>
    <col min="14093" max="14094" width="11" style="244" customWidth="1"/>
    <col min="14095" max="14095" width="8.625" style="244" customWidth="1"/>
    <col min="14096" max="14096" width="7" style="244" customWidth="1"/>
    <col min="14097" max="14097" width="12.25" style="244" customWidth="1"/>
    <col min="14098" max="14098" width="11.5" style="244" customWidth="1"/>
    <col min="14099" max="14340" width="9" style="244"/>
    <col min="14341" max="14341" width="4.5" style="244" customWidth="1"/>
    <col min="14342" max="14342" width="7.75" style="244" customWidth="1"/>
    <col min="14343" max="14343" width="19.25" style="244" customWidth="1"/>
    <col min="14344" max="14344" width="12.375" style="244" customWidth="1"/>
    <col min="14345" max="14345" width="15.375" style="244" customWidth="1"/>
    <col min="14346" max="14346" width="6.75" style="244" customWidth="1"/>
    <col min="14347" max="14347" width="9.75" style="244" customWidth="1"/>
    <col min="14348" max="14348" width="7.125" style="244" customWidth="1"/>
    <col min="14349" max="14350" width="11" style="244" customWidth="1"/>
    <col min="14351" max="14351" width="8.625" style="244" customWidth="1"/>
    <col min="14352" max="14352" width="7" style="244" customWidth="1"/>
    <col min="14353" max="14353" width="12.25" style="244" customWidth="1"/>
    <col min="14354" max="14354" width="11.5" style="244" customWidth="1"/>
    <col min="14355" max="14596" width="9" style="244"/>
    <col min="14597" max="14597" width="4.5" style="244" customWidth="1"/>
    <col min="14598" max="14598" width="7.75" style="244" customWidth="1"/>
    <col min="14599" max="14599" width="19.25" style="244" customWidth="1"/>
    <col min="14600" max="14600" width="12.375" style="244" customWidth="1"/>
    <col min="14601" max="14601" width="15.375" style="244" customWidth="1"/>
    <col min="14602" max="14602" width="6.75" style="244" customWidth="1"/>
    <col min="14603" max="14603" width="9.75" style="244" customWidth="1"/>
    <col min="14604" max="14604" width="7.125" style="244" customWidth="1"/>
    <col min="14605" max="14606" width="11" style="244" customWidth="1"/>
    <col min="14607" max="14607" width="8.625" style="244" customWidth="1"/>
    <col min="14608" max="14608" width="7" style="244" customWidth="1"/>
    <col min="14609" max="14609" width="12.25" style="244" customWidth="1"/>
    <col min="14610" max="14610" width="11.5" style="244" customWidth="1"/>
    <col min="14611" max="14852" width="9" style="244"/>
    <col min="14853" max="14853" width="4.5" style="244" customWidth="1"/>
    <col min="14854" max="14854" width="7.75" style="244" customWidth="1"/>
    <col min="14855" max="14855" width="19.25" style="244" customWidth="1"/>
    <col min="14856" max="14856" width="12.375" style="244" customWidth="1"/>
    <col min="14857" max="14857" width="15.375" style="244" customWidth="1"/>
    <col min="14858" max="14858" width="6.75" style="244" customWidth="1"/>
    <col min="14859" max="14859" width="9.75" style="244" customWidth="1"/>
    <col min="14860" max="14860" width="7.125" style="244" customWidth="1"/>
    <col min="14861" max="14862" width="11" style="244" customWidth="1"/>
    <col min="14863" max="14863" width="8.625" style="244" customWidth="1"/>
    <col min="14864" max="14864" width="7" style="244" customWidth="1"/>
    <col min="14865" max="14865" width="12.25" style="244" customWidth="1"/>
    <col min="14866" max="14866" width="11.5" style="244" customWidth="1"/>
    <col min="14867" max="15108" width="9" style="244"/>
    <col min="15109" max="15109" width="4.5" style="244" customWidth="1"/>
    <col min="15110" max="15110" width="7.75" style="244" customWidth="1"/>
    <col min="15111" max="15111" width="19.25" style="244" customWidth="1"/>
    <col min="15112" max="15112" width="12.375" style="244" customWidth="1"/>
    <col min="15113" max="15113" width="15.375" style="244" customWidth="1"/>
    <col min="15114" max="15114" width="6.75" style="244" customWidth="1"/>
    <col min="15115" max="15115" width="9.75" style="244" customWidth="1"/>
    <col min="15116" max="15116" width="7.125" style="244" customWidth="1"/>
    <col min="15117" max="15118" width="11" style="244" customWidth="1"/>
    <col min="15119" max="15119" width="8.625" style="244" customWidth="1"/>
    <col min="15120" max="15120" width="7" style="244" customWidth="1"/>
    <col min="15121" max="15121" width="12.25" style="244" customWidth="1"/>
    <col min="15122" max="15122" width="11.5" style="244" customWidth="1"/>
    <col min="15123" max="15364" width="9" style="244"/>
    <col min="15365" max="15365" width="4.5" style="244" customWidth="1"/>
    <col min="15366" max="15366" width="7.75" style="244" customWidth="1"/>
    <col min="15367" max="15367" width="19.25" style="244" customWidth="1"/>
    <col min="15368" max="15368" width="12.375" style="244" customWidth="1"/>
    <col min="15369" max="15369" width="15.375" style="244" customWidth="1"/>
    <col min="15370" max="15370" width="6.75" style="244" customWidth="1"/>
    <col min="15371" max="15371" width="9.75" style="244" customWidth="1"/>
    <col min="15372" max="15372" width="7.125" style="244" customWidth="1"/>
    <col min="15373" max="15374" width="11" style="244" customWidth="1"/>
    <col min="15375" max="15375" width="8.625" style="244" customWidth="1"/>
    <col min="15376" max="15376" width="7" style="244" customWidth="1"/>
    <col min="15377" max="15377" width="12.25" style="244" customWidth="1"/>
    <col min="15378" max="15378" width="11.5" style="244" customWidth="1"/>
    <col min="15379" max="15620" width="9" style="244"/>
    <col min="15621" max="15621" width="4.5" style="244" customWidth="1"/>
    <col min="15622" max="15622" width="7.75" style="244" customWidth="1"/>
    <col min="15623" max="15623" width="19.25" style="244" customWidth="1"/>
    <col min="15624" max="15624" width="12.375" style="244" customWidth="1"/>
    <col min="15625" max="15625" width="15.375" style="244" customWidth="1"/>
    <col min="15626" max="15626" width="6.75" style="244" customWidth="1"/>
    <col min="15627" max="15627" width="9.75" style="244" customWidth="1"/>
    <col min="15628" max="15628" width="7.125" style="244" customWidth="1"/>
    <col min="15629" max="15630" width="11" style="244" customWidth="1"/>
    <col min="15631" max="15631" width="8.625" style="244" customWidth="1"/>
    <col min="15632" max="15632" width="7" style="244" customWidth="1"/>
    <col min="15633" max="15633" width="12.25" style="244" customWidth="1"/>
    <col min="15634" max="15634" width="11.5" style="244" customWidth="1"/>
    <col min="15635" max="15876" width="9" style="244"/>
    <col min="15877" max="15877" width="4.5" style="244" customWidth="1"/>
    <col min="15878" max="15878" width="7.75" style="244" customWidth="1"/>
    <col min="15879" max="15879" width="19.25" style="244" customWidth="1"/>
    <col min="15880" max="15880" width="12.375" style="244" customWidth="1"/>
    <col min="15881" max="15881" width="15.375" style="244" customWidth="1"/>
    <col min="15882" max="15882" width="6.75" style="244" customWidth="1"/>
    <col min="15883" max="15883" width="9.75" style="244" customWidth="1"/>
    <col min="15884" max="15884" width="7.125" style="244" customWidth="1"/>
    <col min="15885" max="15886" width="11" style="244" customWidth="1"/>
    <col min="15887" max="15887" width="8.625" style="244" customWidth="1"/>
    <col min="15888" max="15888" width="7" style="244" customWidth="1"/>
    <col min="15889" max="15889" width="12.25" style="244" customWidth="1"/>
    <col min="15890" max="15890" width="11.5" style="244" customWidth="1"/>
    <col min="15891" max="16132" width="9" style="244"/>
    <col min="16133" max="16133" width="4.5" style="244" customWidth="1"/>
    <col min="16134" max="16134" width="7.75" style="244" customWidth="1"/>
    <col min="16135" max="16135" width="19.25" style="244" customWidth="1"/>
    <col min="16136" max="16136" width="12.375" style="244" customWidth="1"/>
    <col min="16137" max="16137" width="15.375" style="244" customWidth="1"/>
    <col min="16138" max="16138" width="6.75" style="244" customWidth="1"/>
    <col min="16139" max="16139" width="9.75" style="244" customWidth="1"/>
    <col min="16140" max="16140" width="7.125" style="244" customWidth="1"/>
    <col min="16141" max="16142" width="11" style="244" customWidth="1"/>
    <col min="16143" max="16143" width="8.625" style="244" customWidth="1"/>
    <col min="16144" max="16144" width="7" style="244" customWidth="1"/>
    <col min="16145" max="16145" width="12.25" style="244" customWidth="1"/>
    <col min="16146" max="16146" width="11.5" style="244" customWidth="1"/>
    <col min="16147" max="16379" width="9" style="244"/>
  </cols>
  <sheetData>
    <row r="1" ht="48" customHeight="1" spans="1:22">
      <c r="A1" s="36" t="s">
        <v>0</v>
      </c>
      <c r="B1" s="36"/>
      <c r="C1" s="36"/>
      <c r="D1" s="36"/>
      <c r="E1" s="36"/>
      <c r="F1" s="36"/>
      <c r="G1" s="36"/>
      <c r="H1" s="36"/>
      <c r="I1" s="36"/>
      <c r="J1" s="36"/>
      <c r="K1" s="36"/>
      <c r="L1" s="36"/>
      <c r="M1" s="247"/>
      <c r="N1" s="247"/>
      <c r="O1" s="247"/>
      <c r="P1" s="247"/>
      <c r="Q1" s="247"/>
      <c r="R1" s="247"/>
      <c r="S1" s="247"/>
      <c r="T1" s="247"/>
      <c r="U1" s="247"/>
      <c r="V1" s="247"/>
    </row>
    <row r="2" ht="30" customHeight="1" spans="1:12">
      <c r="A2" s="46" t="s">
        <v>1</v>
      </c>
      <c r="B2" s="46" t="s">
        <v>2</v>
      </c>
      <c r="C2" s="46" t="s">
        <v>3</v>
      </c>
      <c r="D2" s="57" t="s">
        <v>4</v>
      </c>
      <c r="E2" s="46" t="s">
        <v>5</v>
      </c>
      <c r="F2" s="46"/>
      <c r="G2" s="46"/>
      <c r="H2" s="46" t="s">
        <v>6</v>
      </c>
      <c r="I2" s="46"/>
      <c r="J2" s="46" t="s">
        <v>7</v>
      </c>
      <c r="K2" s="46"/>
      <c r="L2" s="46" t="s">
        <v>8</v>
      </c>
    </row>
    <row r="3" ht="41" customHeight="1" spans="1:12">
      <c r="A3" s="46"/>
      <c r="B3" s="46"/>
      <c r="C3" s="46"/>
      <c r="D3" s="60"/>
      <c r="E3" s="46" t="s">
        <v>9</v>
      </c>
      <c r="F3" s="46" t="s">
        <v>10</v>
      </c>
      <c r="G3" s="246" t="s">
        <v>11</v>
      </c>
      <c r="H3" s="46" t="s">
        <v>12</v>
      </c>
      <c r="I3" s="46" t="s">
        <v>13</v>
      </c>
      <c r="J3" s="46" t="s">
        <v>12</v>
      </c>
      <c r="K3" s="46" t="s">
        <v>13</v>
      </c>
      <c r="L3" s="46"/>
    </row>
    <row r="4" ht="30" customHeight="1" spans="1:12">
      <c r="A4" s="46">
        <v>1</v>
      </c>
      <c r="B4" s="46" t="s">
        <v>14</v>
      </c>
      <c r="C4" s="46" t="s">
        <v>15</v>
      </c>
      <c r="D4" s="46" t="s">
        <v>16</v>
      </c>
      <c r="E4" s="46">
        <v>0</v>
      </c>
      <c r="F4" s="46">
        <v>35</v>
      </c>
      <c r="G4" s="46">
        <v>0</v>
      </c>
      <c r="H4" s="46">
        <v>35</v>
      </c>
      <c r="I4" s="46">
        <v>356979.77</v>
      </c>
      <c r="J4" s="46">
        <v>0</v>
      </c>
      <c r="K4" s="46">
        <v>0</v>
      </c>
      <c r="L4" s="46">
        <f t="shared" ref="L4:L9" si="0">I4+K4</f>
        <v>356979.77</v>
      </c>
    </row>
    <row r="5" ht="30" customHeight="1" spans="1:12">
      <c r="A5" s="46">
        <v>2</v>
      </c>
      <c r="B5" s="46" t="s">
        <v>17</v>
      </c>
      <c r="C5" s="46" t="s">
        <v>18</v>
      </c>
      <c r="D5" s="46" t="s">
        <v>19</v>
      </c>
      <c r="E5" s="46">
        <v>18</v>
      </c>
      <c r="F5" s="46">
        <v>0</v>
      </c>
      <c r="G5" s="46">
        <v>0</v>
      </c>
      <c r="H5" s="46">
        <v>18</v>
      </c>
      <c r="I5" s="75">
        <v>204574.6</v>
      </c>
      <c r="J5" s="46">
        <v>16</v>
      </c>
      <c r="K5" s="46">
        <v>16718.14</v>
      </c>
      <c r="L5" s="46">
        <f t="shared" si="0"/>
        <v>221292.74</v>
      </c>
    </row>
    <row r="6" ht="30" customHeight="1" spans="1:12">
      <c r="A6" s="46">
        <v>3</v>
      </c>
      <c r="B6" s="46" t="s">
        <v>20</v>
      </c>
      <c r="C6" s="46" t="s">
        <v>18</v>
      </c>
      <c r="D6" s="46" t="s">
        <v>19</v>
      </c>
      <c r="E6" s="46">
        <v>0</v>
      </c>
      <c r="F6" s="46">
        <v>18</v>
      </c>
      <c r="G6" s="46">
        <v>0</v>
      </c>
      <c r="H6" s="46">
        <v>18</v>
      </c>
      <c r="I6" s="46">
        <v>209822.53</v>
      </c>
      <c r="J6" s="46">
        <v>18</v>
      </c>
      <c r="K6" s="46">
        <v>16996.53</v>
      </c>
      <c r="L6" s="46">
        <f t="shared" si="0"/>
        <v>226819.06</v>
      </c>
    </row>
    <row r="7" ht="30" customHeight="1" spans="1:12">
      <c r="A7" s="46">
        <v>4</v>
      </c>
      <c r="B7" s="46" t="s">
        <v>21</v>
      </c>
      <c r="C7" s="46" t="s">
        <v>22</v>
      </c>
      <c r="D7" s="46" t="s">
        <v>16</v>
      </c>
      <c r="E7" s="46">
        <v>5</v>
      </c>
      <c r="F7" s="46">
        <v>0</v>
      </c>
      <c r="G7" s="46">
        <v>0</v>
      </c>
      <c r="H7" s="46">
        <v>5</v>
      </c>
      <c r="I7" s="46">
        <v>12513.76</v>
      </c>
      <c r="J7" s="46">
        <v>0</v>
      </c>
      <c r="K7" s="46">
        <v>0</v>
      </c>
      <c r="L7" s="46">
        <f t="shared" si="0"/>
        <v>12513.76</v>
      </c>
    </row>
    <row r="8" ht="30" customHeight="1" spans="1:12">
      <c r="A8" s="46">
        <v>5</v>
      </c>
      <c r="B8" s="46" t="s">
        <v>23</v>
      </c>
      <c r="C8" s="46" t="s">
        <v>18</v>
      </c>
      <c r="D8" s="46" t="s">
        <v>19</v>
      </c>
      <c r="E8" s="46">
        <v>2</v>
      </c>
      <c r="F8" s="46">
        <v>0</v>
      </c>
      <c r="G8" s="46">
        <v>0</v>
      </c>
      <c r="H8" s="46">
        <v>2</v>
      </c>
      <c r="I8" s="46">
        <v>7291.2</v>
      </c>
      <c r="J8" s="46">
        <v>2</v>
      </c>
      <c r="K8" s="46">
        <v>766.67</v>
      </c>
      <c r="L8" s="46">
        <f t="shared" si="0"/>
        <v>8057.87</v>
      </c>
    </row>
    <row r="9" ht="30" customHeight="1" spans="1:12">
      <c r="A9" s="46">
        <v>6</v>
      </c>
      <c r="B9" s="46" t="s">
        <v>24</v>
      </c>
      <c r="C9" s="46" t="s">
        <v>22</v>
      </c>
      <c r="D9" s="46" t="s">
        <v>19</v>
      </c>
      <c r="E9" s="46">
        <v>1</v>
      </c>
      <c r="F9" s="46">
        <v>0</v>
      </c>
      <c r="G9" s="46">
        <v>0</v>
      </c>
      <c r="H9" s="46">
        <v>1</v>
      </c>
      <c r="I9" s="46">
        <v>3124.8</v>
      </c>
      <c r="J9" s="46">
        <v>1</v>
      </c>
      <c r="K9" s="46">
        <v>328.58</v>
      </c>
      <c r="L9" s="46">
        <f t="shared" si="0"/>
        <v>3453.38</v>
      </c>
    </row>
    <row r="10" ht="30" customHeight="1" spans="1:12">
      <c r="A10" s="46" t="s">
        <v>25</v>
      </c>
      <c r="B10" s="46"/>
      <c r="C10" s="46"/>
      <c r="D10" s="46"/>
      <c r="E10" s="46">
        <f t="shared" ref="E10:L10" si="1">SUM(E4:E9)</f>
        <v>26</v>
      </c>
      <c r="F10" s="46">
        <f t="shared" si="1"/>
        <v>53</v>
      </c>
      <c r="G10" s="46">
        <f t="shared" si="1"/>
        <v>0</v>
      </c>
      <c r="H10" s="46">
        <f t="shared" si="1"/>
        <v>79</v>
      </c>
      <c r="I10" s="46">
        <f t="shared" si="1"/>
        <v>794306.66</v>
      </c>
      <c r="J10" s="46">
        <f t="shared" si="1"/>
        <v>37</v>
      </c>
      <c r="K10" s="46">
        <f t="shared" si="1"/>
        <v>34809.92</v>
      </c>
      <c r="L10" s="46">
        <f t="shared" si="1"/>
        <v>829116.58</v>
      </c>
    </row>
  </sheetData>
  <mergeCells count="10">
    <mergeCell ref="A1:L1"/>
    <mergeCell ref="E2:G2"/>
    <mergeCell ref="H2:I2"/>
    <mergeCell ref="J2:K2"/>
    <mergeCell ref="A10:D10"/>
    <mergeCell ref="A2:A3"/>
    <mergeCell ref="B2:B3"/>
    <mergeCell ref="C2:C3"/>
    <mergeCell ref="D2:D3"/>
    <mergeCell ref="L2:L3"/>
  </mergeCells>
  <printOptions horizontalCentered="1"/>
  <pageMargins left="0.196527777777778" right="0.196527777777778" top="0.786805555555556" bottom="0.590277777777778" header="0.313888888888889" footer="0.275"/>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40"/>
  <sheetViews>
    <sheetView zoomScale="87" zoomScaleNormal="87" workbookViewId="0">
      <selection activeCell="E3" sqref="E3:E5"/>
    </sheetView>
  </sheetViews>
  <sheetFormatPr defaultColWidth="9" defaultRowHeight="13.5"/>
  <cols>
    <col min="1" max="1" width="4.625" customWidth="1"/>
    <col min="2" max="2" width="7.125" customWidth="1"/>
    <col min="3" max="3" width="5.25" customWidth="1"/>
    <col min="4" max="4" width="11.25" style="1" customWidth="1"/>
    <col min="5" max="5" width="7.625" customWidth="1"/>
    <col min="6" max="6" width="6.75" customWidth="1"/>
    <col min="8" max="8" width="7.875" customWidth="1"/>
    <col min="10" max="10" width="5.375" customWidth="1"/>
    <col min="11" max="11" width="7.5" customWidth="1"/>
    <col min="13" max="16" width="6.875" customWidth="1"/>
    <col min="17" max="17" width="8" customWidth="1"/>
    <col min="18" max="20" width="6.75" customWidth="1"/>
    <col min="21" max="21" width="10.375" customWidth="1"/>
    <col min="22" max="22" width="6" customWidth="1"/>
    <col min="24" max="24" width="4.75" style="176" customWidth="1"/>
  </cols>
  <sheetData>
    <row r="1" ht="47" customHeight="1" spans="1:26">
      <c r="A1" s="36" t="s">
        <v>26</v>
      </c>
      <c r="B1" s="36"/>
      <c r="C1" s="36"/>
      <c r="D1" s="36"/>
      <c r="E1" s="36"/>
      <c r="F1" s="36"/>
      <c r="G1" s="36"/>
      <c r="H1" s="177"/>
      <c r="I1" s="36"/>
      <c r="J1" s="36"/>
      <c r="K1" s="36"/>
      <c r="L1" s="36"/>
      <c r="M1" s="36"/>
      <c r="N1" s="36"/>
      <c r="O1" s="36"/>
      <c r="P1" s="36"/>
      <c r="Q1" s="36"/>
      <c r="R1" s="36"/>
      <c r="S1" s="36"/>
      <c r="T1" s="36"/>
      <c r="U1" s="36"/>
      <c r="V1" s="36"/>
      <c r="W1" s="36"/>
      <c r="X1" s="36"/>
      <c r="Y1" s="36"/>
      <c r="Z1" s="36"/>
    </row>
    <row r="2" ht="27" customHeight="1" spans="1:26">
      <c r="A2" s="4" t="s">
        <v>27</v>
      </c>
      <c r="B2" s="178"/>
      <c r="C2" s="4"/>
      <c r="D2" s="4"/>
      <c r="E2" s="4"/>
      <c r="F2" s="4"/>
      <c r="G2" s="4"/>
      <c r="H2" s="179"/>
      <c r="I2" s="4"/>
      <c r="J2" s="4"/>
      <c r="K2" s="4"/>
      <c r="L2" s="4"/>
      <c r="M2" s="210"/>
      <c r="N2" s="210"/>
      <c r="O2" s="210"/>
      <c r="P2" s="210"/>
      <c r="Q2" s="210"/>
      <c r="R2" s="210"/>
      <c r="S2" s="210"/>
      <c r="T2" s="210"/>
      <c r="U2" s="4"/>
      <c r="V2" s="4"/>
      <c r="W2" s="4"/>
      <c r="X2" s="230"/>
      <c r="Y2" s="244"/>
      <c r="Z2" s="244"/>
    </row>
    <row r="3" ht="35" customHeight="1" spans="1:26">
      <c r="A3" s="5" t="s">
        <v>1</v>
      </c>
      <c r="B3" s="180" t="s">
        <v>28</v>
      </c>
      <c r="C3" s="6" t="s">
        <v>29</v>
      </c>
      <c r="D3" s="5" t="s">
        <v>30</v>
      </c>
      <c r="E3" s="5" t="s">
        <v>31</v>
      </c>
      <c r="F3" s="5" t="s">
        <v>32</v>
      </c>
      <c r="G3" s="6" t="s">
        <v>33</v>
      </c>
      <c r="H3" s="181" t="s">
        <v>34</v>
      </c>
      <c r="I3" s="5" t="s">
        <v>35</v>
      </c>
      <c r="J3" s="5" t="s">
        <v>36</v>
      </c>
      <c r="K3" s="46" t="s">
        <v>37</v>
      </c>
      <c r="L3" s="211" t="s">
        <v>38</v>
      </c>
      <c r="M3" s="211"/>
      <c r="N3" s="211"/>
      <c r="O3" s="211"/>
      <c r="P3" s="211"/>
      <c r="Q3" s="26" t="s">
        <v>39</v>
      </c>
      <c r="R3" s="27"/>
      <c r="S3" s="16"/>
      <c r="T3" s="16"/>
      <c r="U3" s="16" t="s">
        <v>40</v>
      </c>
      <c r="V3" s="46" t="s">
        <v>41</v>
      </c>
      <c r="W3" s="16" t="s">
        <v>42</v>
      </c>
      <c r="X3" s="5" t="s">
        <v>43</v>
      </c>
      <c r="Y3" s="57" t="s">
        <v>44</v>
      </c>
      <c r="Z3" s="46" t="s">
        <v>45</v>
      </c>
    </row>
    <row r="4" ht="24" customHeight="1" spans="1:26">
      <c r="A4" s="5"/>
      <c r="B4" s="180"/>
      <c r="C4" s="7"/>
      <c r="D4" s="5"/>
      <c r="E4" s="5"/>
      <c r="F4" s="5"/>
      <c r="G4" s="7"/>
      <c r="H4" s="182"/>
      <c r="I4" s="5"/>
      <c r="J4" s="5"/>
      <c r="K4" s="46"/>
      <c r="L4" s="89" t="s">
        <v>46</v>
      </c>
      <c r="M4" s="212" t="s">
        <v>47</v>
      </c>
      <c r="N4" s="213" t="s">
        <v>48</v>
      </c>
      <c r="O4" s="213" t="s">
        <v>49</v>
      </c>
      <c r="P4" s="214" t="s">
        <v>50</v>
      </c>
      <c r="Q4" s="16" t="s">
        <v>46</v>
      </c>
      <c r="R4" s="5" t="s">
        <v>47</v>
      </c>
      <c r="S4" s="5" t="s">
        <v>48</v>
      </c>
      <c r="T4" s="5" t="s">
        <v>49</v>
      </c>
      <c r="U4" s="16"/>
      <c r="V4" s="46"/>
      <c r="W4" s="16"/>
      <c r="X4" s="5"/>
      <c r="Y4" s="58"/>
      <c r="Z4" s="46"/>
    </row>
    <row r="5" ht="27" customHeight="1" spans="1:26">
      <c r="A5" s="5"/>
      <c r="B5" s="180"/>
      <c r="C5" s="8"/>
      <c r="D5" s="5"/>
      <c r="E5" s="5"/>
      <c r="F5" s="5"/>
      <c r="G5" s="8"/>
      <c r="H5" s="183"/>
      <c r="I5" s="5"/>
      <c r="J5" s="5"/>
      <c r="K5" s="46"/>
      <c r="L5" s="51"/>
      <c r="M5" s="215"/>
      <c r="N5" s="215"/>
      <c r="O5" s="215"/>
      <c r="P5" s="216"/>
      <c r="Q5" s="16"/>
      <c r="R5" s="5"/>
      <c r="S5" s="5"/>
      <c r="T5" s="5"/>
      <c r="U5" s="16"/>
      <c r="V5" s="46"/>
      <c r="W5" s="16"/>
      <c r="X5" s="5"/>
      <c r="Y5" s="60"/>
      <c r="Z5" s="46"/>
    </row>
    <row r="6" ht="34" customHeight="1" spans="1:26">
      <c r="A6" s="9">
        <v>1</v>
      </c>
      <c r="B6" s="184" t="s">
        <v>51</v>
      </c>
      <c r="C6" s="185" t="s">
        <v>52</v>
      </c>
      <c r="D6" s="11" t="s">
        <v>53</v>
      </c>
      <c r="E6" s="10" t="s">
        <v>54</v>
      </c>
      <c r="F6" s="10" t="s">
        <v>55</v>
      </c>
      <c r="G6" s="10" t="s">
        <v>56</v>
      </c>
      <c r="H6" s="186" t="s">
        <v>57</v>
      </c>
      <c r="I6" s="217" t="s">
        <v>58</v>
      </c>
      <c r="J6" s="218">
        <v>7</v>
      </c>
      <c r="K6" s="219">
        <v>4053</v>
      </c>
      <c r="L6" s="220">
        <f t="shared" ref="L6:L38" si="0">M6+N6+O6+P6</f>
        <v>5147.32</v>
      </c>
      <c r="M6" s="221">
        <f t="shared" ref="M6:M37" si="1">ROUND(K6*16%*V6,2)</f>
        <v>3242.4</v>
      </c>
      <c r="N6" s="222">
        <f t="shared" ref="N6:N37" si="2">ROUND(K6*0.7%*V6,2)</f>
        <v>141.86</v>
      </c>
      <c r="O6" s="222">
        <f t="shared" ref="O6:O37" si="3">ROUND(K6*8%*V6,2)</f>
        <v>1621.2</v>
      </c>
      <c r="P6" s="222">
        <f t="shared" ref="P6:P37" si="4">ROUND(K6*0.7%*V6,2)</f>
        <v>141.86</v>
      </c>
      <c r="Q6" s="231"/>
      <c r="R6" s="231"/>
      <c r="S6" s="231"/>
      <c r="T6" s="231"/>
      <c r="U6" s="231" t="s">
        <v>59</v>
      </c>
      <c r="V6" s="232">
        <v>5</v>
      </c>
      <c r="W6" s="232"/>
      <c r="X6" s="230"/>
      <c r="Y6" s="46">
        <f t="shared" ref="Y6:Y37" si="5">M6+N6+O6</f>
        <v>5005.46</v>
      </c>
      <c r="Z6" s="245"/>
    </row>
    <row r="7" ht="27" customHeight="1" spans="1:26">
      <c r="A7" s="187">
        <v>2</v>
      </c>
      <c r="B7" s="187" t="s">
        <v>60</v>
      </c>
      <c r="C7" s="187" t="s">
        <v>52</v>
      </c>
      <c r="D7" s="188" t="s">
        <v>61</v>
      </c>
      <c r="E7" s="187" t="s">
        <v>54</v>
      </c>
      <c r="F7" s="187">
        <v>202406</v>
      </c>
      <c r="G7" s="187" t="s">
        <v>62</v>
      </c>
      <c r="H7" s="189">
        <v>45463</v>
      </c>
      <c r="I7" s="223" t="s">
        <v>63</v>
      </c>
      <c r="J7" s="224">
        <v>0</v>
      </c>
      <c r="K7" s="219">
        <v>4053</v>
      </c>
      <c r="L7" s="220">
        <f t="shared" si="0"/>
        <v>6176.78</v>
      </c>
      <c r="M7" s="221">
        <f t="shared" si="1"/>
        <v>3890.88</v>
      </c>
      <c r="N7" s="222">
        <f t="shared" si="2"/>
        <v>170.23</v>
      </c>
      <c r="O7" s="222">
        <f t="shared" si="3"/>
        <v>1945.44</v>
      </c>
      <c r="P7" s="222">
        <f t="shared" si="4"/>
        <v>170.23</v>
      </c>
      <c r="Q7" s="233"/>
      <c r="R7" s="233"/>
      <c r="S7" s="233"/>
      <c r="T7" s="233"/>
      <c r="U7" s="231" t="s">
        <v>64</v>
      </c>
      <c r="V7" s="232">
        <v>6</v>
      </c>
      <c r="W7" s="233"/>
      <c r="X7" s="230"/>
      <c r="Y7" s="46">
        <f t="shared" si="5"/>
        <v>6006.55</v>
      </c>
      <c r="Z7" s="233"/>
    </row>
    <row r="8" ht="27" customHeight="1" spans="1:26">
      <c r="A8" s="190"/>
      <c r="B8" s="190"/>
      <c r="C8" s="190"/>
      <c r="D8" s="191"/>
      <c r="E8" s="190"/>
      <c r="F8" s="190"/>
      <c r="G8" s="190"/>
      <c r="H8" s="192"/>
      <c r="I8" s="225"/>
      <c r="J8" s="226"/>
      <c r="K8" s="219">
        <v>4308</v>
      </c>
      <c r="L8" s="220">
        <f t="shared" si="0"/>
        <v>1094.24</v>
      </c>
      <c r="M8" s="221">
        <f t="shared" si="1"/>
        <v>689.28</v>
      </c>
      <c r="N8" s="222">
        <f t="shared" si="2"/>
        <v>30.16</v>
      </c>
      <c r="O8" s="222">
        <f t="shared" si="3"/>
        <v>344.64</v>
      </c>
      <c r="P8" s="222">
        <f t="shared" si="4"/>
        <v>30.16</v>
      </c>
      <c r="Q8" s="234">
        <f t="shared" ref="Q8:Q12" si="6">R8+S8+T8</f>
        <v>443.72</v>
      </c>
      <c r="R8" s="231">
        <f t="shared" ref="R8:R12" si="7">ROUND(K8*0.08,2)*X8</f>
        <v>344.64</v>
      </c>
      <c r="S8" s="231">
        <f t="shared" ref="S8:S12" si="8">ROUND(K8*0.003,2)*X8</f>
        <v>12.92</v>
      </c>
      <c r="T8" s="231">
        <f t="shared" ref="T8:T12" si="9">ROUND(K8*0.02,2)*X8</f>
        <v>86.16</v>
      </c>
      <c r="U8" s="231" t="s">
        <v>65</v>
      </c>
      <c r="V8" s="232">
        <v>1</v>
      </c>
      <c r="W8" s="231" t="s">
        <v>65</v>
      </c>
      <c r="X8" s="230">
        <v>1</v>
      </c>
      <c r="Y8" s="46">
        <f t="shared" si="5"/>
        <v>1064.08</v>
      </c>
      <c r="Z8" s="231">
        <f t="shared" ref="Z8:Z12" si="10">ROUND(Q8*0.25,2)</f>
        <v>110.93</v>
      </c>
    </row>
    <row r="9" ht="27" customHeight="1" spans="1:26">
      <c r="A9" s="187">
        <v>3</v>
      </c>
      <c r="B9" s="187" t="s">
        <v>66</v>
      </c>
      <c r="C9" s="187" t="s">
        <v>52</v>
      </c>
      <c r="D9" s="188" t="s">
        <v>67</v>
      </c>
      <c r="E9" s="187" t="s">
        <v>54</v>
      </c>
      <c r="F9" s="187">
        <v>202406</v>
      </c>
      <c r="G9" s="187" t="s">
        <v>68</v>
      </c>
      <c r="H9" s="189">
        <v>45474</v>
      </c>
      <c r="I9" s="223" t="s">
        <v>63</v>
      </c>
      <c r="J9" s="224">
        <v>0</v>
      </c>
      <c r="K9" s="219">
        <v>4053</v>
      </c>
      <c r="L9" s="220">
        <f t="shared" si="0"/>
        <v>6176.78</v>
      </c>
      <c r="M9" s="221">
        <f t="shared" si="1"/>
        <v>3890.88</v>
      </c>
      <c r="N9" s="222">
        <f t="shared" si="2"/>
        <v>170.23</v>
      </c>
      <c r="O9" s="222">
        <f t="shared" si="3"/>
        <v>1945.44</v>
      </c>
      <c r="P9" s="222">
        <f t="shared" si="4"/>
        <v>170.23</v>
      </c>
      <c r="Q9" s="233"/>
      <c r="R9" s="233"/>
      <c r="S9" s="233"/>
      <c r="T9" s="233"/>
      <c r="U9" s="231" t="s">
        <v>64</v>
      </c>
      <c r="V9" s="232">
        <v>6</v>
      </c>
      <c r="W9" s="233"/>
      <c r="X9" s="230"/>
      <c r="Y9" s="46">
        <f t="shared" si="5"/>
        <v>6006.55</v>
      </c>
      <c r="Z9" s="233"/>
    </row>
    <row r="10" ht="27" customHeight="1" spans="1:26">
      <c r="A10" s="190"/>
      <c r="B10" s="190"/>
      <c r="C10" s="190"/>
      <c r="D10" s="191"/>
      <c r="E10" s="190"/>
      <c r="F10" s="190"/>
      <c r="G10" s="190"/>
      <c r="H10" s="192"/>
      <c r="I10" s="225"/>
      <c r="J10" s="226"/>
      <c r="K10" s="219">
        <v>5680</v>
      </c>
      <c r="L10" s="220">
        <f t="shared" si="0"/>
        <v>8656.32</v>
      </c>
      <c r="M10" s="221">
        <f t="shared" si="1"/>
        <v>5452.8</v>
      </c>
      <c r="N10" s="222">
        <f t="shared" si="2"/>
        <v>238.56</v>
      </c>
      <c r="O10" s="222">
        <f t="shared" si="3"/>
        <v>2726.4</v>
      </c>
      <c r="P10" s="222">
        <f t="shared" si="4"/>
        <v>238.56</v>
      </c>
      <c r="Q10" s="234">
        <f t="shared" si="6"/>
        <v>5265.36</v>
      </c>
      <c r="R10" s="231">
        <f t="shared" si="7"/>
        <v>4089.6</v>
      </c>
      <c r="S10" s="231">
        <f t="shared" si="8"/>
        <v>153.36</v>
      </c>
      <c r="T10" s="231">
        <f t="shared" si="9"/>
        <v>1022.4</v>
      </c>
      <c r="U10" s="231" t="s">
        <v>69</v>
      </c>
      <c r="V10" s="232">
        <v>6</v>
      </c>
      <c r="W10" s="231" t="s">
        <v>70</v>
      </c>
      <c r="X10" s="230">
        <v>9</v>
      </c>
      <c r="Y10" s="46">
        <f t="shared" si="5"/>
        <v>8417.76</v>
      </c>
      <c r="Z10" s="231">
        <f t="shared" si="10"/>
        <v>1316.34</v>
      </c>
    </row>
    <row r="11" ht="27" customHeight="1" spans="1:26">
      <c r="A11" s="187">
        <v>4</v>
      </c>
      <c r="B11" s="187" t="s">
        <v>71</v>
      </c>
      <c r="C11" s="187" t="s">
        <v>52</v>
      </c>
      <c r="D11" s="188" t="s">
        <v>72</v>
      </c>
      <c r="E11" s="187" t="s">
        <v>54</v>
      </c>
      <c r="F11" s="187">
        <v>202406</v>
      </c>
      <c r="G11" s="187" t="s">
        <v>73</v>
      </c>
      <c r="H11" s="189">
        <v>45474</v>
      </c>
      <c r="I11" s="223" t="s">
        <v>63</v>
      </c>
      <c r="J11" s="224">
        <v>0</v>
      </c>
      <c r="K11" s="219">
        <v>4053</v>
      </c>
      <c r="L11" s="220">
        <f t="shared" si="0"/>
        <v>6176.78</v>
      </c>
      <c r="M11" s="221">
        <f t="shared" si="1"/>
        <v>3890.88</v>
      </c>
      <c r="N11" s="222">
        <f t="shared" si="2"/>
        <v>170.23</v>
      </c>
      <c r="O11" s="222">
        <f t="shared" si="3"/>
        <v>1945.44</v>
      </c>
      <c r="P11" s="222">
        <f t="shared" si="4"/>
        <v>170.23</v>
      </c>
      <c r="Q11" s="233"/>
      <c r="R11" s="233"/>
      <c r="S11" s="233"/>
      <c r="T11" s="233"/>
      <c r="U11" s="231" t="s">
        <v>64</v>
      </c>
      <c r="V11" s="232">
        <v>6</v>
      </c>
      <c r="W11" s="233"/>
      <c r="X11" s="230"/>
      <c r="Y11" s="46">
        <f t="shared" si="5"/>
        <v>6006.55</v>
      </c>
      <c r="Z11" s="233"/>
    </row>
    <row r="12" ht="27" customHeight="1" spans="1:26">
      <c r="A12" s="190"/>
      <c r="B12" s="190"/>
      <c r="C12" s="190"/>
      <c r="D12" s="191"/>
      <c r="E12" s="190"/>
      <c r="F12" s="190"/>
      <c r="G12" s="190"/>
      <c r="H12" s="192"/>
      <c r="I12" s="225"/>
      <c r="J12" s="226"/>
      <c r="K12" s="219">
        <v>6040</v>
      </c>
      <c r="L12" s="220">
        <f t="shared" si="0"/>
        <v>9204.96</v>
      </c>
      <c r="M12" s="221">
        <f t="shared" si="1"/>
        <v>5798.4</v>
      </c>
      <c r="N12" s="222">
        <f t="shared" si="2"/>
        <v>253.68</v>
      </c>
      <c r="O12" s="222">
        <f t="shared" si="3"/>
        <v>2899.2</v>
      </c>
      <c r="P12" s="222">
        <f t="shared" si="4"/>
        <v>253.68</v>
      </c>
      <c r="Q12" s="234">
        <f t="shared" si="6"/>
        <v>4976.96</v>
      </c>
      <c r="R12" s="231">
        <f t="shared" si="7"/>
        <v>3865.6</v>
      </c>
      <c r="S12" s="231">
        <f t="shared" si="8"/>
        <v>144.96</v>
      </c>
      <c r="T12" s="231">
        <f t="shared" si="9"/>
        <v>966.4</v>
      </c>
      <c r="U12" s="231" t="s">
        <v>69</v>
      </c>
      <c r="V12" s="232">
        <v>6</v>
      </c>
      <c r="W12" s="231" t="s">
        <v>74</v>
      </c>
      <c r="X12" s="230">
        <v>8</v>
      </c>
      <c r="Y12" s="46">
        <f t="shared" si="5"/>
        <v>8951.28</v>
      </c>
      <c r="Z12" s="231">
        <f t="shared" si="10"/>
        <v>1244.24</v>
      </c>
    </row>
    <row r="13" ht="27" customHeight="1" spans="1:26">
      <c r="A13" s="187">
        <v>5</v>
      </c>
      <c r="B13" s="187" t="s">
        <v>75</v>
      </c>
      <c r="C13" s="187" t="s">
        <v>52</v>
      </c>
      <c r="D13" s="188" t="s">
        <v>76</v>
      </c>
      <c r="E13" s="187" t="s">
        <v>54</v>
      </c>
      <c r="F13" s="187">
        <v>202406</v>
      </c>
      <c r="G13" s="187" t="s">
        <v>77</v>
      </c>
      <c r="H13" s="189">
        <v>45474</v>
      </c>
      <c r="I13" s="223" t="s">
        <v>63</v>
      </c>
      <c r="J13" s="224">
        <v>0</v>
      </c>
      <c r="K13" s="219">
        <v>4053</v>
      </c>
      <c r="L13" s="220">
        <f t="shared" si="0"/>
        <v>6176.78</v>
      </c>
      <c r="M13" s="221">
        <f t="shared" si="1"/>
        <v>3890.88</v>
      </c>
      <c r="N13" s="222">
        <f t="shared" si="2"/>
        <v>170.23</v>
      </c>
      <c r="O13" s="222">
        <f t="shared" si="3"/>
        <v>1945.44</v>
      </c>
      <c r="P13" s="222">
        <f t="shared" si="4"/>
        <v>170.23</v>
      </c>
      <c r="Q13" s="233"/>
      <c r="R13" s="233"/>
      <c r="S13" s="233"/>
      <c r="T13" s="233"/>
      <c r="U13" s="231" t="s">
        <v>64</v>
      </c>
      <c r="V13" s="232">
        <v>6</v>
      </c>
      <c r="W13" s="233"/>
      <c r="X13" s="230"/>
      <c r="Y13" s="46">
        <f t="shared" si="5"/>
        <v>6006.55</v>
      </c>
      <c r="Z13" s="233"/>
    </row>
    <row r="14" ht="27" customHeight="1" spans="1:26">
      <c r="A14" s="190"/>
      <c r="B14" s="190"/>
      <c r="C14" s="190"/>
      <c r="D14" s="191"/>
      <c r="E14" s="190"/>
      <c r="F14" s="190"/>
      <c r="G14" s="190"/>
      <c r="H14" s="192"/>
      <c r="I14" s="225"/>
      <c r="J14" s="226"/>
      <c r="K14" s="219">
        <v>5935</v>
      </c>
      <c r="L14" s="220">
        <f t="shared" si="0"/>
        <v>9044.94</v>
      </c>
      <c r="M14" s="221">
        <f t="shared" si="1"/>
        <v>5697.6</v>
      </c>
      <c r="N14" s="222">
        <f t="shared" si="2"/>
        <v>249.27</v>
      </c>
      <c r="O14" s="222">
        <f t="shared" si="3"/>
        <v>2848.8</v>
      </c>
      <c r="P14" s="222">
        <f t="shared" si="4"/>
        <v>249.27</v>
      </c>
      <c r="Q14" s="234">
        <f t="shared" ref="Q14:Q18" si="11">R14+S14+T14</f>
        <v>5501.79</v>
      </c>
      <c r="R14" s="231">
        <f t="shared" ref="R14:R18" si="12">ROUND(K14*0.08,2)*X14</f>
        <v>4273.2</v>
      </c>
      <c r="S14" s="231">
        <f t="shared" ref="S14:S18" si="13">ROUND(K14*0.003,2)*X14</f>
        <v>160.29</v>
      </c>
      <c r="T14" s="231">
        <f t="shared" ref="T14:T18" si="14">ROUND(K14*0.02,2)*X14</f>
        <v>1068.3</v>
      </c>
      <c r="U14" s="231" t="s">
        <v>69</v>
      </c>
      <c r="V14" s="232">
        <v>6</v>
      </c>
      <c r="W14" s="231" t="s">
        <v>70</v>
      </c>
      <c r="X14" s="230">
        <v>9</v>
      </c>
      <c r="Y14" s="46">
        <f t="shared" si="5"/>
        <v>8795.67</v>
      </c>
      <c r="Z14" s="231">
        <f t="shared" ref="Z14:Z18" si="15">ROUND(Q14*0.25,2)</f>
        <v>1375.45</v>
      </c>
    </row>
    <row r="15" ht="27" customHeight="1" spans="1:26">
      <c r="A15" s="187">
        <v>6</v>
      </c>
      <c r="B15" s="187" t="s">
        <v>78</v>
      </c>
      <c r="C15" s="187" t="s">
        <v>52</v>
      </c>
      <c r="D15" s="188" t="s">
        <v>79</v>
      </c>
      <c r="E15" s="187" t="s">
        <v>54</v>
      </c>
      <c r="F15" s="187">
        <v>202406</v>
      </c>
      <c r="G15" s="187" t="s">
        <v>80</v>
      </c>
      <c r="H15" s="189">
        <v>45474</v>
      </c>
      <c r="I15" s="223" t="s">
        <v>63</v>
      </c>
      <c r="J15" s="224">
        <v>0</v>
      </c>
      <c r="K15" s="219">
        <v>4053</v>
      </c>
      <c r="L15" s="220">
        <f t="shared" si="0"/>
        <v>6176.78</v>
      </c>
      <c r="M15" s="221">
        <f t="shared" si="1"/>
        <v>3890.88</v>
      </c>
      <c r="N15" s="222">
        <f t="shared" si="2"/>
        <v>170.23</v>
      </c>
      <c r="O15" s="222">
        <f t="shared" si="3"/>
        <v>1945.44</v>
      </c>
      <c r="P15" s="222">
        <f t="shared" si="4"/>
        <v>170.23</v>
      </c>
      <c r="Q15" s="233"/>
      <c r="R15" s="233"/>
      <c r="S15" s="233"/>
      <c r="T15" s="233"/>
      <c r="U15" s="231" t="s">
        <v>64</v>
      </c>
      <c r="V15" s="232">
        <v>6</v>
      </c>
      <c r="W15" s="233"/>
      <c r="X15" s="230"/>
      <c r="Y15" s="46">
        <f t="shared" si="5"/>
        <v>6006.55</v>
      </c>
      <c r="Z15" s="233"/>
    </row>
    <row r="16" ht="27" customHeight="1" spans="1:26">
      <c r="A16" s="190"/>
      <c r="B16" s="190"/>
      <c r="C16" s="190"/>
      <c r="D16" s="191"/>
      <c r="E16" s="190"/>
      <c r="F16" s="190"/>
      <c r="G16" s="190"/>
      <c r="H16" s="192"/>
      <c r="I16" s="225"/>
      <c r="J16" s="226"/>
      <c r="K16" s="219">
        <v>5938</v>
      </c>
      <c r="L16" s="220">
        <f t="shared" si="0"/>
        <v>9049.52</v>
      </c>
      <c r="M16" s="221">
        <f t="shared" si="1"/>
        <v>5700.48</v>
      </c>
      <c r="N16" s="222">
        <f t="shared" si="2"/>
        <v>249.4</v>
      </c>
      <c r="O16" s="222">
        <f t="shared" si="3"/>
        <v>2850.24</v>
      </c>
      <c r="P16" s="222">
        <f t="shared" si="4"/>
        <v>249.4</v>
      </c>
      <c r="Q16" s="234">
        <f t="shared" si="11"/>
        <v>3669.66</v>
      </c>
      <c r="R16" s="231">
        <f t="shared" si="12"/>
        <v>2850.24</v>
      </c>
      <c r="S16" s="231">
        <f t="shared" si="13"/>
        <v>106.86</v>
      </c>
      <c r="T16" s="231">
        <f t="shared" si="14"/>
        <v>712.56</v>
      </c>
      <c r="U16" s="231" t="s">
        <v>69</v>
      </c>
      <c r="V16" s="232">
        <v>6</v>
      </c>
      <c r="W16" s="231" t="s">
        <v>69</v>
      </c>
      <c r="X16" s="230">
        <v>6</v>
      </c>
      <c r="Y16" s="46">
        <f t="shared" si="5"/>
        <v>8800.12</v>
      </c>
      <c r="Z16" s="231">
        <f t="shared" si="15"/>
        <v>917.42</v>
      </c>
    </row>
    <row r="17" ht="27" customHeight="1" spans="1:26">
      <c r="A17" s="187">
        <v>7</v>
      </c>
      <c r="B17" s="187" t="s">
        <v>81</v>
      </c>
      <c r="C17" s="187" t="s">
        <v>52</v>
      </c>
      <c r="D17" s="188" t="s">
        <v>82</v>
      </c>
      <c r="E17" s="187" t="s">
        <v>54</v>
      </c>
      <c r="F17" s="187">
        <v>202406</v>
      </c>
      <c r="G17" s="187" t="s">
        <v>83</v>
      </c>
      <c r="H17" s="189">
        <v>45474</v>
      </c>
      <c r="I17" s="223" t="s">
        <v>63</v>
      </c>
      <c r="J17" s="224">
        <v>0</v>
      </c>
      <c r="K17" s="219">
        <v>4053</v>
      </c>
      <c r="L17" s="220">
        <f t="shared" si="0"/>
        <v>6176.78</v>
      </c>
      <c r="M17" s="221">
        <f t="shared" si="1"/>
        <v>3890.88</v>
      </c>
      <c r="N17" s="222">
        <f t="shared" si="2"/>
        <v>170.23</v>
      </c>
      <c r="O17" s="222">
        <f t="shared" si="3"/>
        <v>1945.44</v>
      </c>
      <c r="P17" s="222">
        <f t="shared" si="4"/>
        <v>170.23</v>
      </c>
      <c r="Q17" s="233"/>
      <c r="R17" s="233"/>
      <c r="S17" s="233"/>
      <c r="T17" s="233"/>
      <c r="U17" s="231" t="s">
        <v>64</v>
      </c>
      <c r="V17" s="232">
        <v>6</v>
      </c>
      <c r="W17" s="233"/>
      <c r="X17" s="230"/>
      <c r="Y17" s="46">
        <f t="shared" si="5"/>
        <v>6006.55</v>
      </c>
      <c r="Z17" s="233"/>
    </row>
    <row r="18" ht="27" customHeight="1" spans="1:26">
      <c r="A18" s="190"/>
      <c r="B18" s="190"/>
      <c r="C18" s="190"/>
      <c r="D18" s="191"/>
      <c r="E18" s="190"/>
      <c r="F18" s="190"/>
      <c r="G18" s="190"/>
      <c r="H18" s="192"/>
      <c r="I18" s="225"/>
      <c r="J18" s="226"/>
      <c r="K18" s="219">
        <v>8025</v>
      </c>
      <c r="L18" s="220">
        <f t="shared" si="0"/>
        <v>12230.1</v>
      </c>
      <c r="M18" s="221">
        <f t="shared" si="1"/>
        <v>7704</v>
      </c>
      <c r="N18" s="222">
        <f t="shared" si="2"/>
        <v>337.05</v>
      </c>
      <c r="O18" s="222">
        <f t="shared" si="3"/>
        <v>3852</v>
      </c>
      <c r="P18" s="222">
        <f t="shared" si="4"/>
        <v>337.05</v>
      </c>
      <c r="Q18" s="234">
        <f t="shared" si="11"/>
        <v>7439.22</v>
      </c>
      <c r="R18" s="231">
        <f t="shared" si="12"/>
        <v>5778</v>
      </c>
      <c r="S18" s="231">
        <f t="shared" si="13"/>
        <v>216.72</v>
      </c>
      <c r="T18" s="231">
        <f t="shared" si="14"/>
        <v>1444.5</v>
      </c>
      <c r="U18" s="231" t="s">
        <v>69</v>
      </c>
      <c r="V18" s="232">
        <v>6</v>
      </c>
      <c r="W18" s="231" t="s">
        <v>70</v>
      </c>
      <c r="X18" s="230">
        <v>9</v>
      </c>
      <c r="Y18" s="46">
        <f t="shared" si="5"/>
        <v>11893.05</v>
      </c>
      <c r="Z18" s="231">
        <f t="shared" si="15"/>
        <v>1859.81</v>
      </c>
    </row>
    <row r="19" ht="27" customHeight="1" spans="1:26">
      <c r="A19" s="187">
        <v>8</v>
      </c>
      <c r="B19" s="187" t="s">
        <v>84</v>
      </c>
      <c r="C19" s="187" t="s">
        <v>52</v>
      </c>
      <c r="D19" s="188" t="s">
        <v>85</v>
      </c>
      <c r="E19" s="187" t="s">
        <v>54</v>
      </c>
      <c r="F19" s="187">
        <v>202406</v>
      </c>
      <c r="G19" s="187" t="s">
        <v>86</v>
      </c>
      <c r="H19" s="189">
        <v>45478</v>
      </c>
      <c r="I19" s="223" t="s">
        <v>63</v>
      </c>
      <c r="J19" s="224">
        <v>0</v>
      </c>
      <c r="K19" s="219">
        <v>4053</v>
      </c>
      <c r="L19" s="220">
        <f t="shared" si="0"/>
        <v>6176.78</v>
      </c>
      <c r="M19" s="221">
        <f t="shared" si="1"/>
        <v>3890.88</v>
      </c>
      <c r="N19" s="222">
        <f t="shared" si="2"/>
        <v>170.23</v>
      </c>
      <c r="O19" s="222">
        <f t="shared" si="3"/>
        <v>1945.44</v>
      </c>
      <c r="P19" s="222">
        <f t="shared" si="4"/>
        <v>170.23</v>
      </c>
      <c r="Q19" s="233"/>
      <c r="R19" s="233"/>
      <c r="S19" s="233"/>
      <c r="T19" s="233"/>
      <c r="U19" s="231" t="s">
        <v>64</v>
      </c>
      <c r="V19" s="232">
        <v>6</v>
      </c>
      <c r="W19" s="233"/>
      <c r="X19" s="230"/>
      <c r="Y19" s="46">
        <f t="shared" si="5"/>
        <v>6006.55</v>
      </c>
      <c r="Z19" s="233"/>
    </row>
    <row r="20" ht="27" customHeight="1" spans="1:26">
      <c r="A20" s="190"/>
      <c r="B20" s="190"/>
      <c r="C20" s="190"/>
      <c r="D20" s="191"/>
      <c r="E20" s="190"/>
      <c r="F20" s="190"/>
      <c r="G20" s="190"/>
      <c r="H20" s="192"/>
      <c r="I20" s="225"/>
      <c r="J20" s="226"/>
      <c r="K20" s="219">
        <v>5078</v>
      </c>
      <c r="L20" s="220">
        <f t="shared" si="0"/>
        <v>7738.88</v>
      </c>
      <c r="M20" s="221">
        <f t="shared" si="1"/>
        <v>4874.88</v>
      </c>
      <c r="N20" s="222">
        <f t="shared" si="2"/>
        <v>213.28</v>
      </c>
      <c r="O20" s="222">
        <f t="shared" si="3"/>
        <v>2437.44</v>
      </c>
      <c r="P20" s="222">
        <f t="shared" si="4"/>
        <v>213.28</v>
      </c>
      <c r="Q20" s="234">
        <f t="shared" ref="Q20:Q24" si="16">R20+S20+T20</f>
        <v>3138.18</v>
      </c>
      <c r="R20" s="231">
        <f t="shared" ref="R20:R24" si="17">ROUND(K20*0.08,2)*X20</f>
        <v>2437.44</v>
      </c>
      <c r="S20" s="231">
        <f t="shared" ref="S20:S24" si="18">ROUND(K20*0.003,2)*X20</f>
        <v>91.38</v>
      </c>
      <c r="T20" s="231">
        <f t="shared" ref="T20:T24" si="19">ROUND(K20*0.02,2)*X20</f>
        <v>609.36</v>
      </c>
      <c r="U20" s="231" t="s">
        <v>69</v>
      </c>
      <c r="V20" s="232">
        <v>6</v>
      </c>
      <c r="W20" s="231" t="s">
        <v>69</v>
      </c>
      <c r="X20" s="230">
        <v>6</v>
      </c>
      <c r="Y20" s="46">
        <f t="shared" si="5"/>
        <v>7525.6</v>
      </c>
      <c r="Z20" s="231">
        <f t="shared" ref="Z20:Z24" si="20">ROUND(Q20*0.25,2)</f>
        <v>784.55</v>
      </c>
    </row>
    <row r="21" ht="27" customHeight="1" spans="1:26">
      <c r="A21" s="187">
        <v>9</v>
      </c>
      <c r="B21" s="187" t="s">
        <v>87</v>
      </c>
      <c r="C21" s="187" t="s">
        <v>52</v>
      </c>
      <c r="D21" s="188" t="s">
        <v>88</v>
      </c>
      <c r="E21" s="187" t="s">
        <v>54</v>
      </c>
      <c r="F21" s="187">
        <v>202406</v>
      </c>
      <c r="G21" s="187" t="s">
        <v>89</v>
      </c>
      <c r="H21" s="189">
        <v>45481</v>
      </c>
      <c r="I21" s="223" t="s">
        <v>63</v>
      </c>
      <c r="J21" s="224">
        <v>0</v>
      </c>
      <c r="K21" s="219">
        <v>4053</v>
      </c>
      <c r="L21" s="220">
        <f t="shared" si="0"/>
        <v>6176.78</v>
      </c>
      <c r="M21" s="221">
        <f t="shared" si="1"/>
        <v>3890.88</v>
      </c>
      <c r="N21" s="222">
        <f t="shared" si="2"/>
        <v>170.23</v>
      </c>
      <c r="O21" s="222">
        <f t="shared" si="3"/>
        <v>1945.44</v>
      </c>
      <c r="P21" s="222">
        <f t="shared" si="4"/>
        <v>170.23</v>
      </c>
      <c r="Q21" s="233"/>
      <c r="R21" s="233"/>
      <c r="S21" s="233"/>
      <c r="T21" s="233"/>
      <c r="U21" s="231" t="s">
        <v>64</v>
      </c>
      <c r="V21" s="232">
        <v>6</v>
      </c>
      <c r="W21" s="233"/>
      <c r="X21" s="230"/>
      <c r="Y21" s="46">
        <f t="shared" si="5"/>
        <v>6006.55</v>
      </c>
      <c r="Z21" s="233"/>
    </row>
    <row r="22" ht="27" customHeight="1" spans="1:26">
      <c r="A22" s="190"/>
      <c r="B22" s="190"/>
      <c r="C22" s="190"/>
      <c r="D22" s="191"/>
      <c r="E22" s="190"/>
      <c r="F22" s="190"/>
      <c r="G22" s="190"/>
      <c r="H22" s="192"/>
      <c r="I22" s="225"/>
      <c r="J22" s="226"/>
      <c r="K22" s="219">
        <v>5922</v>
      </c>
      <c r="L22" s="220">
        <f t="shared" si="0"/>
        <v>9025.12</v>
      </c>
      <c r="M22" s="221">
        <f t="shared" si="1"/>
        <v>5685.12</v>
      </c>
      <c r="N22" s="222">
        <f t="shared" si="2"/>
        <v>248.72</v>
      </c>
      <c r="O22" s="222">
        <f t="shared" si="3"/>
        <v>2842.56</v>
      </c>
      <c r="P22" s="222">
        <f t="shared" si="4"/>
        <v>248.72</v>
      </c>
      <c r="Q22" s="234">
        <f t="shared" si="16"/>
        <v>5489.73</v>
      </c>
      <c r="R22" s="231">
        <f t="shared" si="17"/>
        <v>4263.84</v>
      </c>
      <c r="S22" s="231">
        <f t="shared" si="18"/>
        <v>159.93</v>
      </c>
      <c r="T22" s="231">
        <f t="shared" si="19"/>
        <v>1065.96</v>
      </c>
      <c r="U22" s="231" t="s">
        <v>69</v>
      </c>
      <c r="V22" s="232">
        <v>6</v>
      </c>
      <c r="W22" s="231" t="s">
        <v>70</v>
      </c>
      <c r="X22" s="230">
        <v>9</v>
      </c>
      <c r="Y22" s="46">
        <f t="shared" si="5"/>
        <v>8776.4</v>
      </c>
      <c r="Z22" s="231">
        <f t="shared" si="20"/>
        <v>1372.43</v>
      </c>
    </row>
    <row r="23" ht="27" customHeight="1" spans="1:26">
      <c r="A23" s="187">
        <v>10</v>
      </c>
      <c r="B23" s="187" t="s">
        <v>90</v>
      </c>
      <c r="C23" s="187" t="s">
        <v>91</v>
      </c>
      <c r="D23" s="188" t="s">
        <v>92</v>
      </c>
      <c r="E23" s="187" t="s">
        <v>54</v>
      </c>
      <c r="F23" s="187">
        <v>202406</v>
      </c>
      <c r="G23" s="187" t="s">
        <v>93</v>
      </c>
      <c r="H23" s="189">
        <v>45474</v>
      </c>
      <c r="I23" s="223" t="s">
        <v>63</v>
      </c>
      <c r="J23" s="224">
        <v>0</v>
      </c>
      <c r="K23" s="219">
        <v>4053</v>
      </c>
      <c r="L23" s="220">
        <f t="shared" si="0"/>
        <v>6176.78</v>
      </c>
      <c r="M23" s="221">
        <f t="shared" si="1"/>
        <v>3890.88</v>
      </c>
      <c r="N23" s="222">
        <f t="shared" si="2"/>
        <v>170.23</v>
      </c>
      <c r="O23" s="222">
        <f t="shared" si="3"/>
        <v>1945.44</v>
      </c>
      <c r="P23" s="222">
        <f t="shared" si="4"/>
        <v>170.23</v>
      </c>
      <c r="Q23" s="233"/>
      <c r="R23" s="233"/>
      <c r="S23" s="233"/>
      <c r="T23" s="233"/>
      <c r="U23" s="231" t="s">
        <v>64</v>
      </c>
      <c r="V23" s="232">
        <v>6</v>
      </c>
      <c r="W23" s="233"/>
      <c r="X23" s="230"/>
      <c r="Y23" s="46">
        <f t="shared" si="5"/>
        <v>6006.55</v>
      </c>
      <c r="Z23" s="233"/>
    </row>
    <row r="24" ht="27" customHeight="1" spans="1:26">
      <c r="A24" s="190"/>
      <c r="B24" s="190"/>
      <c r="C24" s="190"/>
      <c r="D24" s="191"/>
      <c r="E24" s="190"/>
      <c r="F24" s="190"/>
      <c r="G24" s="190"/>
      <c r="H24" s="192"/>
      <c r="I24" s="225"/>
      <c r="J24" s="226"/>
      <c r="K24" s="219">
        <v>4417</v>
      </c>
      <c r="L24" s="220">
        <f t="shared" si="0"/>
        <v>6731.5</v>
      </c>
      <c r="M24" s="221">
        <f t="shared" si="1"/>
        <v>4240.32</v>
      </c>
      <c r="N24" s="222">
        <f t="shared" si="2"/>
        <v>185.51</v>
      </c>
      <c r="O24" s="222">
        <f t="shared" si="3"/>
        <v>2120.16</v>
      </c>
      <c r="P24" s="222">
        <f t="shared" si="4"/>
        <v>185.51</v>
      </c>
      <c r="Q24" s="234">
        <f t="shared" si="16"/>
        <v>4094.55</v>
      </c>
      <c r="R24" s="231">
        <f t="shared" si="17"/>
        <v>3180.24</v>
      </c>
      <c r="S24" s="231">
        <f t="shared" si="18"/>
        <v>119.25</v>
      </c>
      <c r="T24" s="231">
        <f t="shared" si="19"/>
        <v>795.06</v>
      </c>
      <c r="U24" s="231" t="s">
        <v>69</v>
      </c>
      <c r="V24" s="232">
        <v>6</v>
      </c>
      <c r="W24" s="231" t="s">
        <v>70</v>
      </c>
      <c r="X24" s="230">
        <v>9</v>
      </c>
      <c r="Y24" s="46">
        <f t="shared" si="5"/>
        <v>6545.99</v>
      </c>
      <c r="Z24" s="231">
        <f t="shared" si="20"/>
        <v>1023.64</v>
      </c>
    </row>
    <row r="25" ht="27" customHeight="1" spans="1:26">
      <c r="A25" s="187">
        <v>11</v>
      </c>
      <c r="B25" s="187" t="s">
        <v>94</v>
      </c>
      <c r="C25" s="187" t="s">
        <v>91</v>
      </c>
      <c r="D25" s="188" t="s">
        <v>95</v>
      </c>
      <c r="E25" s="187" t="s">
        <v>54</v>
      </c>
      <c r="F25" s="187">
        <v>202407</v>
      </c>
      <c r="G25" s="187" t="s">
        <v>96</v>
      </c>
      <c r="H25" s="189">
        <v>45488</v>
      </c>
      <c r="I25" s="223" t="s">
        <v>63</v>
      </c>
      <c r="J25" s="224">
        <v>0</v>
      </c>
      <c r="K25" s="219">
        <v>4053</v>
      </c>
      <c r="L25" s="220">
        <f t="shared" si="0"/>
        <v>6176.78</v>
      </c>
      <c r="M25" s="221">
        <f t="shared" si="1"/>
        <v>3890.88</v>
      </c>
      <c r="N25" s="222">
        <f t="shared" si="2"/>
        <v>170.23</v>
      </c>
      <c r="O25" s="222">
        <f t="shared" si="3"/>
        <v>1945.44</v>
      </c>
      <c r="P25" s="222">
        <f t="shared" si="4"/>
        <v>170.23</v>
      </c>
      <c r="Q25" s="233"/>
      <c r="R25" s="233"/>
      <c r="S25" s="233"/>
      <c r="T25" s="233"/>
      <c r="U25" s="231" t="s">
        <v>64</v>
      </c>
      <c r="V25" s="232">
        <v>6</v>
      </c>
      <c r="W25" s="233"/>
      <c r="X25" s="230"/>
      <c r="Y25" s="46">
        <f t="shared" si="5"/>
        <v>6006.55</v>
      </c>
      <c r="Z25" s="233"/>
    </row>
    <row r="26" ht="27" customHeight="1" spans="1:26">
      <c r="A26" s="190"/>
      <c r="B26" s="190"/>
      <c r="C26" s="190"/>
      <c r="D26" s="191"/>
      <c r="E26" s="190"/>
      <c r="F26" s="190"/>
      <c r="G26" s="190"/>
      <c r="H26" s="192"/>
      <c r="I26" s="225"/>
      <c r="J26" s="226"/>
      <c r="K26" s="219">
        <v>6419</v>
      </c>
      <c r="L26" s="220">
        <f t="shared" si="0"/>
        <v>4891.28</v>
      </c>
      <c r="M26" s="221">
        <f t="shared" si="1"/>
        <v>3081.12</v>
      </c>
      <c r="N26" s="222">
        <f t="shared" si="2"/>
        <v>134.8</v>
      </c>
      <c r="O26" s="222">
        <f t="shared" si="3"/>
        <v>1540.56</v>
      </c>
      <c r="P26" s="222">
        <f t="shared" si="4"/>
        <v>134.8</v>
      </c>
      <c r="Q26" s="234">
        <f t="shared" ref="Q26:Q31" si="21">R26+S26+T26</f>
        <v>1983.48</v>
      </c>
      <c r="R26" s="231">
        <f t="shared" ref="R26:R31" si="22">ROUND(K26*0.08,2)*X26</f>
        <v>1540.56</v>
      </c>
      <c r="S26" s="231">
        <f t="shared" ref="S26:S31" si="23">ROUND(K26*0.003,2)*X26</f>
        <v>57.78</v>
      </c>
      <c r="T26" s="231">
        <f t="shared" ref="T26:T31" si="24">ROUND(K26*0.02,2)*X26</f>
        <v>385.14</v>
      </c>
      <c r="U26" s="231" t="s">
        <v>97</v>
      </c>
      <c r="V26" s="232">
        <v>3</v>
      </c>
      <c r="W26" s="231" t="s">
        <v>97</v>
      </c>
      <c r="X26" s="230">
        <v>3</v>
      </c>
      <c r="Y26" s="46">
        <f t="shared" si="5"/>
        <v>4756.48</v>
      </c>
      <c r="Z26" s="231">
        <f t="shared" ref="Z26:Z31" si="25">ROUND(Q26*0.25,2)</f>
        <v>495.87</v>
      </c>
    </row>
    <row r="27" ht="27" customHeight="1" spans="1:26">
      <c r="A27" s="193">
        <v>12</v>
      </c>
      <c r="B27" s="193" t="s">
        <v>98</v>
      </c>
      <c r="C27" s="193" t="s">
        <v>52</v>
      </c>
      <c r="D27" s="21" t="s">
        <v>99</v>
      </c>
      <c r="E27" s="187" t="s">
        <v>54</v>
      </c>
      <c r="F27" s="187">
        <v>202406</v>
      </c>
      <c r="G27" s="193" t="s">
        <v>100</v>
      </c>
      <c r="H27" s="194">
        <v>45488</v>
      </c>
      <c r="I27" s="223" t="s">
        <v>63</v>
      </c>
      <c r="J27" s="224">
        <v>0</v>
      </c>
      <c r="K27" s="219">
        <v>4053</v>
      </c>
      <c r="L27" s="220">
        <f t="shared" si="0"/>
        <v>6176.78</v>
      </c>
      <c r="M27" s="221">
        <f t="shared" si="1"/>
        <v>3890.88</v>
      </c>
      <c r="N27" s="222">
        <f t="shared" si="2"/>
        <v>170.23</v>
      </c>
      <c r="O27" s="222">
        <f t="shared" si="3"/>
        <v>1945.44</v>
      </c>
      <c r="P27" s="222">
        <f t="shared" si="4"/>
        <v>170.23</v>
      </c>
      <c r="Q27" s="233"/>
      <c r="R27" s="233"/>
      <c r="S27" s="233"/>
      <c r="T27" s="233"/>
      <c r="U27" s="231" t="s">
        <v>64</v>
      </c>
      <c r="V27" s="232">
        <v>6</v>
      </c>
      <c r="W27" s="233"/>
      <c r="X27" s="230"/>
      <c r="Y27" s="46">
        <f t="shared" si="5"/>
        <v>6006.55</v>
      </c>
      <c r="Z27" s="233"/>
    </row>
    <row r="28" ht="27" customHeight="1" spans="1:26">
      <c r="A28" s="42"/>
      <c r="B28" s="42"/>
      <c r="C28" s="42"/>
      <c r="D28" s="195"/>
      <c r="E28" s="190"/>
      <c r="F28" s="190"/>
      <c r="G28" s="42"/>
      <c r="H28" s="196"/>
      <c r="I28" s="225"/>
      <c r="J28" s="226"/>
      <c r="K28" s="219">
        <v>4815</v>
      </c>
      <c r="L28" s="220">
        <f t="shared" si="0"/>
        <v>7338.06</v>
      </c>
      <c r="M28" s="221">
        <f t="shared" si="1"/>
        <v>4622.4</v>
      </c>
      <c r="N28" s="222">
        <f t="shared" si="2"/>
        <v>202.23</v>
      </c>
      <c r="O28" s="222">
        <f t="shared" si="3"/>
        <v>2311.2</v>
      </c>
      <c r="P28" s="222">
        <f t="shared" si="4"/>
        <v>202.23</v>
      </c>
      <c r="Q28" s="234">
        <f t="shared" si="21"/>
        <v>4463.55</v>
      </c>
      <c r="R28" s="231">
        <f t="shared" si="22"/>
        <v>3466.8</v>
      </c>
      <c r="S28" s="231">
        <f t="shared" si="23"/>
        <v>130.05</v>
      </c>
      <c r="T28" s="231">
        <f t="shared" si="24"/>
        <v>866.7</v>
      </c>
      <c r="U28" s="231" t="s">
        <v>69</v>
      </c>
      <c r="V28" s="232">
        <v>6</v>
      </c>
      <c r="W28" s="231" t="s">
        <v>70</v>
      </c>
      <c r="X28" s="230">
        <v>9</v>
      </c>
      <c r="Y28" s="46">
        <f t="shared" si="5"/>
        <v>7135.83</v>
      </c>
      <c r="Z28" s="231">
        <f t="shared" si="25"/>
        <v>1115.89</v>
      </c>
    </row>
    <row r="29" ht="27" customHeight="1" spans="1:26">
      <c r="A29" s="9">
        <v>13</v>
      </c>
      <c r="B29" s="184" t="s">
        <v>101</v>
      </c>
      <c r="C29" s="185" t="s">
        <v>52</v>
      </c>
      <c r="D29" s="11" t="s">
        <v>102</v>
      </c>
      <c r="E29" s="10" t="s">
        <v>54</v>
      </c>
      <c r="F29" s="197">
        <v>202407</v>
      </c>
      <c r="G29" s="10" t="s">
        <v>103</v>
      </c>
      <c r="H29" s="198">
        <v>45488</v>
      </c>
      <c r="I29" s="227" t="s">
        <v>63</v>
      </c>
      <c r="J29" s="218">
        <v>0</v>
      </c>
      <c r="K29" s="219">
        <v>4053</v>
      </c>
      <c r="L29" s="220">
        <f t="shared" si="0"/>
        <v>6176.78</v>
      </c>
      <c r="M29" s="221">
        <f t="shared" si="1"/>
        <v>3890.88</v>
      </c>
      <c r="N29" s="222">
        <f t="shared" si="2"/>
        <v>170.23</v>
      </c>
      <c r="O29" s="222">
        <f t="shared" si="3"/>
        <v>1945.44</v>
      </c>
      <c r="P29" s="222">
        <f t="shared" si="4"/>
        <v>170.23</v>
      </c>
      <c r="Q29" s="231"/>
      <c r="R29" s="231"/>
      <c r="S29" s="231"/>
      <c r="T29" s="231"/>
      <c r="U29" s="231" t="s">
        <v>64</v>
      </c>
      <c r="V29" s="232">
        <v>6</v>
      </c>
      <c r="W29" s="232"/>
      <c r="X29" s="230"/>
      <c r="Y29" s="46">
        <f t="shared" si="5"/>
        <v>6006.55</v>
      </c>
      <c r="Z29" s="245"/>
    </row>
    <row r="30" ht="27" customHeight="1" spans="1:26">
      <c r="A30" s="193">
        <v>14</v>
      </c>
      <c r="B30" s="193" t="s">
        <v>104</v>
      </c>
      <c r="C30" s="193" t="s">
        <v>52</v>
      </c>
      <c r="D30" s="21" t="s">
        <v>105</v>
      </c>
      <c r="E30" s="187" t="s">
        <v>54</v>
      </c>
      <c r="F30" s="187">
        <v>202406</v>
      </c>
      <c r="G30" s="193" t="s">
        <v>106</v>
      </c>
      <c r="H30" s="189">
        <v>45488</v>
      </c>
      <c r="I30" s="223" t="s">
        <v>63</v>
      </c>
      <c r="J30" s="224">
        <v>0</v>
      </c>
      <c r="K30" s="219">
        <v>4053</v>
      </c>
      <c r="L30" s="220">
        <f t="shared" si="0"/>
        <v>6176.78</v>
      </c>
      <c r="M30" s="221">
        <f t="shared" si="1"/>
        <v>3890.88</v>
      </c>
      <c r="N30" s="222">
        <f t="shared" si="2"/>
        <v>170.23</v>
      </c>
      <c r="O30" s="222">
        <f t="shared" si="3"/>
        <v>1945.44</v>
      </c>
      <c r="P30" s="222">
        <f t="shared" si="4"/>
        <v>170.23</v>
      </c>
      <c r="Q30" s="233"/>
      <c r="R30" s="233"/>
      <c r="S30" s="233"/>
      <c r="T30" s="233"/>
      <c r="U30" s="231" t="s">
        <v>107</v>
      </c>
      <c r="V30" s="232">
        <v>6</v>
      </c>
      <c r="W30" s="233"/>
      <c r="X30" s="230"/>
      <c r="Y30" s="46">
        <f t="shared" si="5"/>
        <v>6006.55</v>
      </c>
      <c r="Z30" s="233"/>
    </row>
    <row r="31" ht="27" customHeight="1" spans="1:26">
      <c r="A31" s="42"/>
      <c r="B31" s="42"/>
      <c r="C31" s="42"/>
      <c r="D31" s="195"/>
      <c r="E31" s="190"/>
      <c r="F31" s="190"/>
      <c r="G31" s="42"/>
      <c r="H31" s="192"/>
      <c r="I31" s="225"/>
      <c r="J31" s="226"/>
      <c r="K31" s="219">
        <v>4811</v>
      </c>
      <c r="L31" s="220">
        <f t="shared" si="0"/>
        <v>7331.96</v>
      </c>
      <c r="M31" s="221">
        <f t="shared" si="1"/>
        <v>4618.56</v>
      </c>
      <c r="N31" s="222">
        <f t="shared" si="2"/>
        <v>202.06</v>
      </c>
      <c r="O31" s="222">
        <f t="shared" si="3"/>
        <v>2309.28</v>
      </c>
      <c r="P31" s="222">
        <f t="shared" si="4"/>
        <v>202.06</v>
      </c>
      <c r="Q31" s="234">
        <f t="shared" si="21"/>
        <v>4459.77</v>
      </c>
      <c r="R31" s="231">
        <f t="shared" si="22"/>
        <v>3463.92</v>
      </c>
      <c r="S31" s="231">
        <f t="shared" si="23"/>
        <v>129.87</v>
      </c>
      <c r="T31" s="231">
        <f t="shared" si="24"/>
        <v>865.98</v>
      </c>
      <c r="U31" s="231" t="s">
        <v>69</v>
      </c>
      <c r="V31" s="232">
        <v>6</v>
      </c>
      <c r="W31" s="231" t="s">
        <v>70</v>
      </c>
      <c r="X31" s="230">
        <v>9</v>
      </c>
      <c r="Y31" s="46">
        <f t="shared" si="5"/>
        <v>7129.9</v>
      </c>
      <c r="Z31" s="231">
        <f t="shared" si="25"/>
        <v>1114.94</v>
      </c>
    </row>
    <row r="32" ht="27" customHeight="1" spans="1:26">
      <c r="A32" s="193">
        <v>15</v>
      </c>
      <c r="B32" s="193" t="s">
        <v>108</v>
      </c>
      <c r="C32" s="193" t="s">
        <v>52</v>
      </c>
      <c r="D32" s="21" t="s">
        <v>109</v>
      </c>
      <c r="E32" s="187" t="s">
        <v>54</v>
      </c>
      <c r="F32" s="187">
        <v>202406</v>
      </c>
      <c r="G32" s="193" t="s">
        <v>110</v>
      </c>
      <c r="H32" s="189">
        <v>45505</v>
      </c>
      <c r="I32" s="223" t="s">
        <v>63</v>
      </c>
      <c r="J32" s="224">
        <v>0</v>
      </c>
      <c r="K32" s="219">
        <v>4053</v>
      </c>
      <c r="L32" s="220">
        <f t="shared" si="0"/>
        <v>5147.32</v>
      </c>
      <c r="M32" s="221">
        <f t="shared" si="1"/>
        <v>3242.4</v>
      </c>
      <c r="N32" s="222">
        <f t="shared" si="2"/>
        <v>141.86</v>
      </c>
      <c r="O32" s="222">
        <f t="shared" si="3"/>
        <v>1621.2</v>
      </c>
      <c r="P32" s="222">
        <f t="shared" si="4"/>
        <v>141.86</v>
      </c>
      <c r="Q32" s="233"/>
      <c r="R32" s="233"/>
      <c r="S32" s="233"/>
      <c r="T32" s="233"/>
      <c r="U32" s="231" t="s">
        <v>64</v>
      </c>
      <c r="V32" s="232">
        <v>5</v>
      </c>
      <c r="W32" s="233"/>
      <c r="X32" s="230"/>
      <c r="Y32" s="46">
        <f t="shared" si="5"/>
        <v>5005.46</v>
      </c>
      <c r="Z32" s="233"/>
    </row>
    <row r="33" ht="27" customHeight="1" spans="1:26">
      <c r="A33" s="42"/>
      <c r="B33" s="42"/>
      <c r="C33" s="42"/>
      <c r="D33" s="195"/>
      <c r="E33" s="190"/>
      <c r="F33" s="190"/>
      <c r="G33" s="42"/>
      <c r="H33" s="192"/>
      <c r="I33" s="225"/>
      <c r="J33" s="226"/>
      <c r="K33" s="219">
        <v>8997</v>
      </c>
      <c r="L33" s="220">
        <f t="shared" si="0"/>
        <v>13711.42</v>
      </c>
      <c r="M33" s="221">
        <f t="shared" si="1"/>
        <v>8637.12</v>
      </c>
      <c r="N33" s="222">
        <f t="shared" si="2"/>
        <v>377.87</v>
      </c>
      <c r="O33" s="222">
        <f t="shared" si="3"/>
        <v>4318.56</v>
      </c>
      <c r="P33" s="222">
        <f t="shared" si="4"/>
        <v>377.87</v>
      </c>
      <c r="Q33" s="234">
        <f t="shared" ref="Q33:Q37" si="26">R33+S33+T33</f>
        <v>8340.21</v>
      </c>
      <c r="R33" s="231">
        <f t="shared" ref="R33:R37" si="27">ROUND(K33*0.08,2)*X33</f>
        <v>6477.84</v>
      </c>
      <c r="S33" s="231">
        <f t="shared" ref="S33:S37" si="28">ROUND(K33*0.003,2)*X33</f>
        <v>242.91</v>
      </c>
      <c r="T33" s="231">
        <f t="shared" ref="T33:T37" si="29">ROUND(K33*0.02,2)*X33</f>
        <v>1619.46</v>
      </c>
      <c r="U33" s="231" t="s">
        <v>69</v>
      </c>
      <c r="V33" s="232">
        <v>6</v>
      </c>
      <c r="W33" s="231" t="s">
        <v>70</v>
      </c>
      <c r="X33" s="230">
        <v>9</v>
      </c>
      <c r="Y33" s="46">
        <f t="shared" si="5"/>
        <v>13333.55</v>
      </c>
      <c r="Z33" s="231">
        <f t="shared" ref="Z33:Z37" si="30">ROUND(Q33*0.25,2)</f>
        <v>2085.05</v>
      </c>
    </row>
    <row r="34" ht="27" customHeight="1" spans="1:26">
      <c r="A34" s="193">
        <v>16</v>
      </c>
      <c r="B34" s="193" t="s">
        <v>111</v>
      </c>
      <c r="C34" s="193" t="s">
        <v>52</v>
      </c>
      <c r="D34" s="21" t="s">
        <v>112</v>
      </c>
      <c r="E34" s="187" t="s">
        <v>54</v>
      </c>
      <c r="F34" s="187">
        <v>202406</v>
      </c>
      <c r="G34" s="193" t="s">
        <v>113</v>
      </c>
      <c r="H34" s="189">
        <v>45537</v>
      </c>
      <c r="I34" s="223" t="s">
        <v>63</v>
      </c>
      <c r="J34" s="224">
        <v>0</v>
      </c>
      <c r="K34" s="219">
        <v>4053</v>
      </c>
      <c r="L34" s="220">
        <f t="shared" si="0"/>
        <v>4117.84</v>
      </c>
      <c r="M34" s="221">
        <f t="shared" si="1"/>
        <v>2593.92</v>
      </c>
      <c r="N34" s="222">
        <f t="shared" si="2"/>
        <v>113.48</v>
      </c>
      <c r="O34" s="222">
        <f t="shared" si="3"/>
        <v>1296.96</v>
      </c>
      <c r="P34" s="222">
        <f t="shared" si="4"/>
        <v>113.48</v>
      </c>
      <c r="Q34" s="233"/>
      <c r="R34" s="233"/>
      <c r="S34" s="233"/>
      <c r="T34" s="233"/>
      <c r="U34" s="231" t="s">
        <v>64</v>
      </c>
      <c r="V34" s="235">
        <v>4</v>
      </c>
      <c r="W34" s="233"/>
      <c r="X34" s="230"/>
      <c r="Y34" s="46">
        <f t="shared" si="5"/>
        <v>4004.36</v>
      </c>
      <c r="Z34" s="233"/>
    </row>
    <row r="35" ht="27" customHeight="1" spans="1:26">
      <c r="A35" s="42"/>
      <c r="B35" s="42"/>
      <c r="C35" s="42"/>
      <c r="D35" s="195"/>
      <c r="E35" s="190"/>
      <c r="F35" s="190"/>
      <c r="G35" s="42"/>
      <c r="H35" s="192"/>
      <c r="I35" s="225"/>
      <c r="J35" s="226"/>
      <c r="K35" s="63">
        <v>4308</v>
      </c>
      <c r="L35" s="220">
        <f t="shared" si="0"/>
        <v>6565.4</v>
      </c>
      <c r="M35" s="221">
        <f t="shared" si="1"/>
        <v>4135.68</v>
      </c>
      <c r="N35" s="222">
        <f t="shared" si="2"/>
        <v>180.94</v>
      </c>
      <c r="O35" s="222">
        <f t="shared" si="3"/>
        <v>2067.84</v>
      </c>
      <c r="P35" s="222">
        <f t="shared" si="4"/>
        <v>180.94</v>
      </c>
      <c r="Q35" s="234">
        <f t="shared" si="26"/>
        <v>2662.32</v>
      </c>
      <c r="R35" s="231">
        <f t="shared" si="27"/>
        <v>2067.84</v>
      </c>
      <c r="S35" s="231">
        <f t="shared" si="28"/>
        <v>77.52</v>
      </c>
      <c r="T35" s="231">
        <f t="shared" si="29"/>
        <v>516.96</v>
      </c>
      <c r="U35" s="222" t="s">
        <v>69</v>
      </c>
      <c r="V35" s="236">
        <v>6</v>
      </c>
      <c r="W35" s="231" t="s">
        <v>69</v>
      </c>
      <c r="X35" s="230">
        <v>6</v>
      </c>
      <c r="Y35" s="46">
        <f t="shared" si="5"/>
        <v>6384.46</v>
      </c>
      <c r="Z35" s="231">
        <f t="shared" si="30"/>
        <v>665.58</v>
      </c>
    </row>
    <row r="36" ht="28.5" spans="1:26">
      <c r="A36" s="9">
        <v>17</v>
      </c>
      <c r="B36" s="199" t="s">
        <v>114</v>
      </c>
      <c r="C36" s="9"/>
      <c r="D36" s="200" t="s">
        <v>115</v>
      </c>
      <c r="E36" s="9" t="s">
        <v>54</v>
      </c>
      <c r="F36" s="9">
        <v>202502</v>
      </c>
      <c r="G36" s="9" t="s">
        <v>116</v>
      </c>
      <c r="H36" s="201">
        <v>45792</v>
      </c>
      <c r="I36" s="227" t="s">
        <v>63</v>
      </c>
      <c r="J36" s="218">
        <v>0</v>
      </c>
      <c r="K36" s="9">
        <v>7000</v>
      </c>
      <c r="L36" s="220">
        <f t="shared" si="0"/>
        <v>1778</v>
      </c>
      <c r="M36" s="221">
        <f t="shared" si="1"/>
        <v>1120</v>
      </c>
      <c r="N36" s="222">
        <f t="shared" si="2"/>
        <v>49</v>
      </c>
      <c r="O36" s="222">
        <f t="shared" si="3"/>
        <v>560</v>
      </c>
      <c r="P36" s="222">
        <f t="shared" si="4"/>
        <v>49</v>
      </c>
      <c r="Q36" s="234">
        <f t="shared" si="26"/>
        <v>2884</v>
      </c>
      <c r="R36" s="231">
        <f t="shared" si="27"/>
        <v>2240</v>
      </c>
      <c r="S36" s="231">
        <f t="shared" si="28"/>
        <v>84</v>
      </c>
      <c r="T36" s="231">
        <f t="shared" si="29"/>
        <v>560</v>
      </c>
      <c r="U36" s="222" t="s">
        <v>117</v>
      </c>
      <c r="V36" s="237">
        <v>1</v>
      </c>
      <c r="W36" s="222" t="s">
        <v>118</v>
      </c>
      <c r="X36" s="238">
        <v>4</v>
      </c>
      <c r="Y36" s="46">
        <f t="shared" si="5"/>
        <v>1729</v>
      </c>
      <c r="Z36" s="231">
        <f t="shared" si="30"/>
        <v>721</v>
      </c>
    </row>
    <row r="37" ht="28.5" spans="1:26">
      <c r="A37" s="9">
        <v>18</v>
      </c>
      <c r="B37" s="199" t="s">
        <v>119</v>
      </c>
      <c r="C37" s="9"/>
      <c r="D37" s="200" t="s">
        <v>120</v>
      </c>
      <c r="E37" s="9" t="s">
        <v>54</v>
      </c>
      <c r="F37" s="9">
        <v>202406</v>
      </c>
      <c r="G37" s="9" t="s">
        <v>121</v>
      </c>
      <c r="H37" s="201">
        <v>45797</v>
      </c>
      <c r="I37" s="227" t="s">
        <v>63</v>
      </c>
      <c r="J37" s="218">
        <v>0</v>
      </c>
      <c r="K37" s="9">
        <v>5000</v>
      </c>
      <c r="L37" s="220">
        <f t="shared" si="0"/>
        <v>1270</v>
      </c>
      <c r="M37" s="221">
        <f t="shared" si="1"/>
        <v>800</v>
      </c>
      <c r="N37" s="222">
        <f t="shared" si="2"/>
        <v>35</v>
      </c>
      <c r="O37" s="222">
        <f t="shared" si="3"/>
        <v>400</v>
      </c>
      <c r="P37" s="222">
        <f t="shared" si="4"/>
        <v>35</v>
      </c>
      <c r="Q37" s="234">
        <f t="shared" si="26"/>
        <v>2060</v>
      </c>
      <c r="R37" s="231">
        <f t="shared" si="27"/>
        <v>1600</v>
      </c>
      <c r="S37" s="231">
        <f t="shared" si="28"/>
        <v>60</v>
      </c>
      <c r="T37" s="231">
        <f t="shared" si="29"/>
        <v>400</v>
      </c>
      <c r="U37" s="222" t="s">
        <v>117</v>
      </c>
      <c r="V37" s="237">
        <v>1</v>
      </c>
      <c r="W37" s="222" t="s">
        <v>118</v>
      </c>
      <c r="X37" s="238">
        <v>4</v>
      </c>
      <c r="Y37" s="46">
        <f t="shared" si="5"/>
        <v>1235</v>
      </c>
      <c r="Z37" s="231">
        <f t="shared" si="30"/>
        <v>515</v>
      </c>
    </row>
    <row r="38" ht="18" spans="1:26">
      <c r="A38" s="202" t="s">
        <v>25</v>
      </c>
      <c r="B38" s="203"/>
      <c r="C38" s="204"/>
      <c r="D38" s="205"/>
      <c r="E38" s="204"/>
      <c r="F38" s="204"/>
      <c r="G38" s="204"/>
      <c r="H38" s="206"/>
      <c r="I38" s="204"/>
      <c r="J38" s="204"/>
      <c r="K38" s="204"/>
      <c r="L38" s="228">
        <f t="shared" si="0"/>
        <v>210372.32</v>
      </c>
      <c r="M38" s="229">
        <f t="shared" ref="M38:T38" si="31">SUM(M6:M37)</f>
        <v>132517.92</v>
      </c>
      <c r="N38" s="229">
        <f t="shared" si="31"/>
        <v>5797.72</v>
      </c>
      <c r="O38" s="229">
        <f t="shared" si="31"/>
        <v>66258.96</v>
      </c>
      <c r="P38" s="229">
        <f t="shared" si="31"/>
        <v>5797.72</v>
      </c>
      <c r="Q38" s="229">
        <f t="shared" si="31"/>
        <v>66872.5</v>
      </c>
      <c r="R38" s="229">
        <f t="shared" si="31"/>
        <v>51939.76</v>
      </c>
      <c r="S38" s="229">
        <f t="shared" si="31"/>
        <v>1947.8</v>
      </c>
      <c r="T38" s="229">
        <f t="shared" si="31"/>
        <v>12984.94</v>
      </c>
      <c r="U38" s="239" t="s">
        <v>63</v>
      </c>
      <c r="V38" s="240" t="s">
        <v>63</v>
      </c>
      <c r="W38" s="241"/>
      <c r="X38" s="242"/>
      <c r="Y38" s="229">
        <f>SUM(Y6:Y37)</f>
        <v>204574.6</v>
      </c>
      <c r="Z38" s="229">
        <f>SUM(Z6:Z37)</f>
        <v>16718.14</v>
      </c>
    </row>
    <row r="39" ht="53" customHeight="1" spans="1:26">
      <c r="A39" s="44" t="s">
        <v>122</v>
      </c>
      <c r="B39" s="44"/>
      <c r="C39" s="44"/>
      <c r="D39" s="44"/>
      <c r="E39" s="44"/>
      <c r="F39" s="44"/>
      <c r="G39" s="44"/>
      <c r="H39" s="207"/>
      <c r="I39" s="44"/>
      <c r="J39" s="44"/>
      <c r="K39" s="44"/>
      <c r="L39" s="44"/>
      <c r="M39" s="44"/>
      <c r="N39" s="44"/>
      <c r="O39" s="44"/>
      <c r="P39" s="44"/>
      <c r="Q39" s="44"/>
      <c r="R39" s="44"/>
      <c r="S39" s="44"/>
      <c r="T39" s="44"/>
      <c r="U39" s="44"/>
      <c r="V39" s="44"/>
      <c r="W39" s="44"/>
      <c r="X39" s="5"/>
      <c r="Y39" s="44"/>
      <c r="Z39" s="44"/>
    </row>
    <row r="40" ht="33" customHeight="1" spans="1:26">
      <c r="A40" s="208" t="s">
        <v>123</v>
      </c>
      <c r="B40" s="208"/>
      <c r="C40" s="208"/>
      <c r="D40" s="208"/>
      <c r="E40" s="208"/>
      <c r="F40" s="208"/>
      <c r="G40" s="208"/>
      <c r="H40" s="209"/>
      <c r="I40" s="208"/>
      <c r="J40" s="208"/>
      <c r="K40" s="208"/>
      <c r="L40" s="208"/>
      <c r="M40" s="208"/>
      <c r="N40" s="208"/>
      <c r="O40" s="208"/>
      <c r="P40" s="208"/>
      <c r="Q40" s="208"/>
      <c r="R40" s="208"/>
      <c r="S40" s="208"/>
      <c r="T40" s="208"/>
      <c r="U40" s="208"/>
      <c r="V40" s="208"/>
      <c r="W40" s="208"/>
      <c r="X40" s="243"/>
      <c r="Y40" s="208"/>
      <c r="Z40" s="208"/>
    </row>
  </sheetData>
  <mergeCells count="173">
    <mergeCell ref="A1:Z1"/>
    <mergeCell ref="A2:W2"/>
    <mergeCell ref="L3:P3"/>
    <mergeCell ref="Q3:T3"/>
    <mergeCell ref="A38:K38"/>
    <mergeCell ref="A39:Z39"/>
    <mergeCell ref="A40:Z40"/>
    <mergeCell ref="A3:A5"/>
    <mergeCell ref="A7:A8"/>
    <mergeCell ref="A9:A10"/>
    <mergeCell ref="A11:A12"/>
    <mergeCell ref="A13:A14"/>
    <mergeCell ref="A15:A16"/>
    <mergeCell ref="A17:A18"/>
    <mergeCell ref="A19:A20"/>
    <mergeCell ref="A21:A22"/>
    <mergeCell ref="A23:A24"/>
    <mergeCell ref="A25:A26"/>
    <mergeCell ref="A27:A28"/>
    <mergeCell ref="A30:A31"/>
    <mergeCell ref="A32:A33"/>
    <mergeCell ref="A34:A35"/>
    <mergeCell ref="B3:B5"/>
    <mergeCell ref="B7:B8"/>
    <mergeCell ref="B9:B10"/>
    <mergeCell ref="B11:B12"/>
    <mergeCell ref="B13:B14"/>
    <mergeCell ref="B15:B16"/>
    <mergeCell ref="B17:B18"/>
    <mergeCell ref="B19:B20"/>
    <mergeCell ref="B21:B22"/>
    <mergeCell ref="B23:B24"/>
    <mergeCell ref="B25:B26"/>
    <mergeCell ref="B27:B28"/>
    <mergeCell ref="B30:B31"/>
    <mergeCell ref="B32:B33"/>
    <mergeCell ref="B34:B35"/>
    <mergeCell ref="C3:C5"/>
    <mergeCell ref="C7:C8"/>
    <mergeCell ref="C9:C10"/>
    <mergeCell ref="C11:C12"/>
    <mergeCell ref="C13:C14"/>
    <mergeCell ref="C15:C16"/>
    <mergeCell ref="C17:C18"/>
    <mergeCell ref="C19:C20"/>
    <mergeCell ref="C21:C22"/>
    <mergeCell ref="C23:C24"/>
    <mergeCell ref="C25:C26"/>
    <mergeCell ref="C27:C28"/>
    <mergeCell ref="C30:C31"/>
    <mergeCell ref="C32:C33"/>
    <mergeCell ref="C34:C35"/>
    <mergeCell ref="D3:D5"/>
    <mergeCell ref="D7:D8"/>
    <mergeCell ref="D9:D10"/>
    <mergeCell ref="D11:D12"/>
    <mergeCell ref="D13:D14"/>
    <mergeCell ref="D15:D16"/>
    <mergeCell ref="D17:D18"/>
    <mergeCell ref="D19:D20"/>
    <mergeCell ref="D21:D22"/>
    <mergeCell ref="D23:D24"/>
    <mergeCell ref="D25:D26"/>
    <mergeCell ref="D27:D28"/>
    <mergeCell ref="D30:D31"/>
    <mergeCell ref="D32:D33"/>
    <mergeCell ref="D34:D35"/>
    <mergeCell ref="E3:E5"/>
    <mergeCell ref="E7:E8"/>
    <mergeCell ref="E9:E10"/>
    <mergeCell ref="E11:E12"/>
    <mergeCell ref="E13:E14"/>
    <mergeCell ref="E15:E16"/>
    <mergeCell ref="E17:E18"/>
    <mergeCell ref="E19:E20"/>
    <mergeCell ref="E21:E22"/>
    <mergeCell ref="E23:E24"/>
    <mergeCell ref="E25:E26"/>
    <mergeCell ref="E27:E28"/>
    <mergeCell ref="E30:E31"/>
    <mergeCell ref="E32:E33"/>
    <mergeCell ref="E34:E35"/>
    <mergeCell ref="F3:F5"/>
    <mergeCell ref="F7:F8"/>
    <mergeCell ref="F9:F10"/>
    <mergeCell ref="F11:F12"/>
    <mergeCell ref="F13:F14"/>
    <mergeCell ref="F15:F16"/>
    <mergeCell ref="F17:F18"/>
    <mergeCell ref="F19:F20"/>
    <mergeCell ref="F21:F22"/>
    <mergeCell ref="F23:F24"/>
    <mergeCell ref="F25:F26"/>
    <mergeCell ref="F27:F28"/>
    <mergeCell ref="F30:F31"/>
    <mergeCell ref="F32:F33"/>
    <mergeCell ref="F34:F35"/>
    <mergeCell ref="G3:G5"/>
    <mergeCell ref="G7:G8"/>
    <mergeCell ref="G9:G10"/>
    <mergeCell ref="G11:G12"/>
    <mergeCell ref="G13:G14"/>
    <mergeCell ref="G15:G16"/>
    <mergeCell ref="G17:G18"/>
    <mergeCell ref="G19:G20"/>
    <mergeCell ref="G21:G22"/>
    <mergeCell ref="G23:G24"/>
    <mergeCell ref="G25:G26"/>
    <mergeCell ref="G27:G28"/>
    <mergeCell ref="G30:G31"/>
    <mergeCell ref="G32:G33"/>
    <mergeCell ref="G34:G35"/>
    <mergeCell ref="H3:H5"/>
    <mergeCell ref="H7:H8"/>
    <mergeCell ref="H9:H10"/>
    <mergeCell ref="H11:H12"/>
    <mergeCell ref="H13:H14"/>
    <mergeCell ref="H15:H16"/>
    <mergeCell ref="H17:H18"/>
    <mergeCell ref="H19:H20"/>
    <mergeCell ref="H21:H22"/>
    <mergeCell ref="H23:H24"/>
    <mergeCell ref="H25:H26"/>
    <mergeCell ref="H27:H28"/>
    <mergeCell ref="H30:H31"/>
    <mergeCell ref="H32:H33"/>
    <mergeCell ref="H34:H35"/>
    <mergeCell ref="I3:I5"/>
    <mergeCell ref="I7:I8"/>
    <mergeCell ref="I9:I10"/>
    <mergeCell ref="I11:I12"/>
    <mergeCell ref="I13:I14"/>
    <mergeCell ref="I15:I16"/>
    <mergeCell ref="I17:I18"/>
    <mergeCell ref="I19:I20"/>
    <mergeCell ref="I21:I22"/>
    <mergeCell ref="I23:I24"/>
    <mergeCell ref="I25:I26"/>
    <mergeCell ref="I27:I28"/>
    <mergeCell ref="I30:I31"/>
    <mergeCell ref="I32:I33"/>
    <mergeCell ref="I34:I35"/>
    <mergeCell ref="J3:J5"/>
    <mergeCell ref="J7:J8"/>
    <mergeCell ref="J9:J10"/>
    <mergeCell ref="J11:J12"/>
    <mergeCell ref="J13:J14"/>
    <mergeCell ref="J15:J16"/>
    <mergeCell ref="J17:J18"/>
    <mergeCell ref="J19:J20"/>
    <mergeCell ref="J21:J22"/>
    <mergeCell ref="J23:J24"/>
    <mergeCell ref="J25:J26"/>
    <mergeCell ref="J27:J28"/>
    <mergeCell ref="J30:J31"/>
    <mergeCell ref="J32:J33"/>
    <mergeCell ref="J34:J35"/>
    <mergeCell ref="K3:K5"/>
    <mergeCell ref="L4:L5"/>
    <mergeCell ref="M4:M5"/>
    <mergeCell ref="N4:N5"/>
    <mergeCell ref="O4:O5"/>
    <mergeCell ref="P4:P5"/>
    <mergeCell ref="Q4:Q5"/>
    <mergeCell ref="R4:R5"/>
    <mergeCell ref="S4:S5"/>
    <mergeCell ref="T4:T5"/>
    <mergeCell ref="U3:U5"/>
    <mergeCell ref="V3:V5"/>
    <mergeCell ref="W3:W5"/>
    <mergeCell ref="X3:X5"/>
    <mergeCell ref="Y3:Y5"/>
    <mergeCell ref="Z3:Z5"/>
  </mergeCells>
  <conditionalFormatting sqref="J7">
    <cfRule type="duplicateValues" priority="14"/>
  </conditionalFormatting>
  <conditionalFormatting sqref="J9">
    <cfRule type="duplicateValues" priority="13"/>
  </conditionalFormatting>
  <conditionalFormatting sqref="J11">
    <cfRule type="duplicateValues" priority="12"/>
  </conditionalFormatting>
  <conditionalFormatting sqref="J13">
    <cfRule type="duplicateValues" priority="11"/>
  </conditionalFormatting>
  <conditionalFormatting sqref="J15">
    <cfRule type="duplicateValues" priority="10"/>
  </conditionalFormatting>
  <conditionalFormatting sqref="J17">
    <cfRule type="duplicateValues" priority="9"/>
  </conditionalFormatting>
  <conditionalFormatting sqref="J19">
    <cfRule type="duplicateValues" priority="8"/>
  </conditionalFormatting>
  <conditionalFormatting sqref="J21">
    <cfRule type="duplicateValues" priority="7"/>
  </conditionalFormatting>
  <conditionalFormatting sqref="J23">
    <cfRule type="duplicateValues" priority="6"/>
  </conditionalFormatting>
  <conditionalFormatting sqref="J25">
    <cfRule type="duplicateValues" priority="5"/>
  </conditionalFormatting>
  <conditionalFormatting sqref="J27">
    <cfRule type="duplicateValues" priority="4"/>
  </conditionalFormatting>
  <conditionalFormatting sqref="J30">
    <cfRule type="duplicateValues" priority="3"/>
  </conditionalFormatting>
  <conditionalFormatting sqref="J32">
    <cfRule type="duplicateValues" priority="2"/>
  </conditionalFormatting>
  <conditionalFormatting sqref="J34">
    <cfRule type="duplicateValues" priority="1"/>
  </conditionalFormatting>
  <conditionalFormatting sqref="C6 C29 C36:C37">
    <cfRule type="duplicateValues" priority="16"/>
  </conditionalFormatting>
  <conditionalFormatting sqref="H6:J6 H27 H29:J29 H36:J37">
    <cfRule type="duplicateValues" priority="15"/>
  </conditionalFormatting>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8"/>
  <sheetViews>
    <sheetView topLeftCell="A27" workbookViewId="0">
      <selection activeCell="D38" sqref="D38:D39"/>
    </sheetView>
  </sheetViews>
  <sheetFormatPr defaultColWidth="9" defaultRowHeight="13.5"/>
  <cols>
    <col min="1" max="1" width="5.375" customWidth="1"/>
    <col min="2" max="2" width="6.25" customWidth="1"/>
    <col min="3" max="3" width="4.875" customWidth="1"/>
    <col min="5" max="5" width="8.125" customWidth="1"/>
    <col min="8" max="9" width="5.875" customWidth="1"/>
    <col min="10" max="10" width="7.625" customWidth="1"/>
    <col min="11" max="14" width="6.5" customWidth="1"/>
    <col min="16" max="18" width="6.875" customWidth="1"/>
  </cols>
  <sheetData>
    <row r="1" ht="45" customHeight="1" spans="1:22">
      <c r="A1" s="98" t="s">
        <v>26</v>
      </c>
      <c r="B1" s="98"/>
      <c r="C1" s="98"/>
      <c r="D1" s="99"/>
      <c r="E1" s="98"/>
      <c r="F1" s="98"/>
      <c r="G1" s="98"/>
      <c r="H1" s="100"/>
      <c r="I1" s="100"/>
      <c r="J1" s="98"/>
      <c r="K1" s="133"/>
      <c r="L1" s="133"/>
      <c r="M1" s="133"/>
      <c r="N1" s="133"/>
      <c r="O1" s="98"/>
      <c r="P1" s="133"/>
      <c r="Q1" s="133"/>
      <c r="R1" s="133"/>
      <c r="S1" s="149"/>
      <c r="T1" s="149"/>
      <c r="U1" s="150"/>
      <c r="V1" s="151"/>
    </row>
    <row r="2" ht="30" customHeight="1" spans="1:22">
      <c r="A2" s="101" t="s">
        <v>124</v>
      </c>
      <c r="B2" s="101"/>
      <c r="C2" s="101"/>
      <c r="D2" s="102"/>
      <c r="E2" s="101"/>
      <c r="F2" s="101"/>
      <c r="G2" s="101"/>
      <c r="H2" s="103"/>
      <c r="I2" s="103"/>
      <c r="J2" s="101"/>
      <c r="K2" s="134"/>
      <c r="L2" s="134"/>
      <c r="M2" s="134"/>
      <c r="N2" s="134"/>
      <c r="O2" s="101"/>
      <c r="P2" s="135"/>
      <c r="Q2" s="135"/>
      <c r="R2" s="135"/>
      <c r="S2" s="152"/>
      <c r="T2" s="153"/>
      <c r="U2" s="154"/>
      <c r="V2" s="155"/>
    </row>
    <row r="3" ht="28" customHeight="1" spans="1:22">
      <c r="A3" s="104" t="s">
        <v>1</v>
      </c>
      <c r="B3" s="104" t="s">
        <v>28</v>
      </c>
      <c r="C3" s="104" t="s">
        <v>29</v>
      </c>
      <c r="D3" s="105" t="s">
        <v>30</v>
      </c>
      <c r="E3" s="104" t="s">
        <v>31</v>
      </c>
      <c r="F3" s="104" t="s">
        <v>125</v>
      </c>
      <c r="G3" s="106" t="s">
        <v>126</v>
      </c>
      <c r="H3" s="107" t="s">
        <v>36</v>
      </c>
      <c r="I3" s="107" t="s">
        <v>37</v>
      </c>
      <c r="J3" s="104" t="s">
        <v>38</v>
      </c>
      <c r="K3" s="136"/>
      <c r="L3" s="136"/>
      <c r="M3" s="136"/>
      <c r="N3" s="136"/>
      <c r="O3" s="137" t="s">
        <v>127</v>
      </c>
      <c r="P3" s="138"/>
      <c r="Q3" s="138"/>
      <c r="R3" s="138"/>
      <c r="S3" s="137" t="s">
        <v>128</v>
      </c>
      <c r="T3" s="156" t="s">
        <v>129</v>
      </c>
      <c r="U3" s="136" t="s">
        <v>44</v>
      </c>
      <c r="V3" s="157" t="s">
        <v>45</v>
      </c>
    </row>
    <row r="4" ht="22" customHeight="1" spans="1:22">
      <c r="A4" s="104"/>
      <c r="B4" s="104"/>
      <c r="C4" s="104"/>
      <c r="D4" s="108"/>
      <c r="E4" s="104"/>
      <c r="F4" s="104"/>
      <c r="G4" s="106"/>
      <c r="H4" s="107"/>
      <c r="I4" s="107"/>
      <c r="J4" s="104" t="s">
        <v>46</v>
      </c>
      <c r="K4" s="136"/>
      <c r="L4" s="136"/>
      <c r="M4" s="136"/>
      <c r="N4" s="136"/>
      <c r="O4" s="137" t="s">
        <v>46</v>
      </c>
      <c r="P4" s="136"/>
      <c r="Q4" s="136"/>
      <c r="R4" s="136"/>
      <c r="S4" s="137"/>
      <c r="T4" s="156"/>
      <c r="U4" s="136"/>
      <c r="V4" s="157"/>
    </row>
    <row r="5" ht="30" customHeight="1" spans="1:22">
      <c r="A5" s="104"/>
      <c r="B5" s="104"/>
      <c r="C5" s="104"/>
      <c r="D5" s="108"/>
      <c r="E5" s="104"/>
      <c r="F5" s="104"/>
      <c r="G5" s="106"/>
      <c r="H5" s="107"/>
      <c r="I5" s="107"/>
      <c r="J5" s="104"/>
      <c r="K5" s="136" t="s">
        <v>47</v>
      </c>
      <c r="L5" s="136" t="s">
        <v>48</v>
      </c>
      <c r="M5" s="136" t="s">
        <v>49</v>
      </c>
      <c r="N5" s="136" t="s">
        <v>50</v>
      </c>
      <c r="O5" s="137"/>
      <c r="P5" s="136" t="s">
        <v>47</v>
      </c>
      <c r="Q5" s="136" t="s">
        <v>48</v>
      </c>
      <c r="R5" s="136" t="s">
        <v>49</v>
      </c>
      <c r="S5" s="137"/>
      <c r="T5" s="156"/>
      <c r="U5" s="136"/>
      <c r="V5" s="157"/>
    </row>
    <row r="6" ht="27" spans="1:22">
      <c r="A6" s="109">
        <v>1</v>
      </c>
      <c r="B6" s="110" t="s">
        <v>130</v>
      </c>
      <c r="C6" s="110" t="s">
        <v>91</v>
      </c>
      <c r="D6" s="111" t="s">
        <v>131</v>
      </c>
      <c r="E6" s="111" t="s">
        <v>132</v>
      </c>
      <c r="F6" s="112">
        <v>20151111</v>
      </c>
      <c r="G6" s="113" t="s">
        <v>133</v>
      </c>
      <c r="H6" s="114">
        <v>12</v>
      </c>
      <c r="I6" s="120">
        <v>4053</v>
      </c>
      <c r="J6" s="139">
        <f t="shared" ref="J6:J40" si="0">K6+L6+M6+N6</f>
        <v>3088.38</v>
      </c>
      <c r="K6" s="140">
        <v>1945.44</v>
      </c>
      <c r="L6" s="140">
        <v>85.11</v>
      </c>
      <c r="M6" s="140">
        <v>972.71724137931</v>
      </c>
      <c r="N6" s="140">
        <v>85.1127586206896</v>
      </c>
      <c r="O6" s="141">
        <f t="shared" ref="O6:O10" si="1">P6+Q6+R6</f>
        <v>3947.58</v>
      </c>
      <c r="P6" s="141">
        <f t="shared" ref="P6:P10" si="2">344.64*9</f>
        <v>3101.76</v>
      </c>
      <c r="Q6" s="157">
        <v>116.28</v>
      </c>
      <c r="R6" s="141">
        <v>729.54</v>
      </c>
      <c r="S6" s="158" t="s">
        <v>134</v>
      </c>
      <c r="T6" s="159"/>
      <c r="U6" s="157">
        <f t="shared" ref="U6:U40" si="3">K6+L6+M6</f>
        <v>3003.26724137931</v>
      </c>
      <c r="V6" s="157">
        <f t="shared" ref="V6:V10" si="4">O6*0.25</f>
        <v>986.895</v>
      </c>
    </row>
    <row r="7" ht="27" spans="1:22">
      <c r="A7" s="109"/>
      <c r="B7" s="110"/>
      <c r="C7" s="110"/>
      <c r="D7" s="111"/>
      <c r="E7" s="111"/>
      <c r="F7" s="112"/>
      <c r="G7" s="115"/>
      <c r="H7" s="116"/>
      <c r="I7" s="120">
        <v>4308</v>
      </c>
      <c r="J7" s="139">
        <f t="shared" si="0"/>
        <v>9648.45</v>
      </c>
      <c r="K7" s="140">
        <v>6203.52</v>
      </c>
      <c r="L7" s="140">
        <v>271.44</v>
      </c>
      <c r="M7" s="140">
        <v>2918.15172413793</v>
      </c>
      <c r="N7" s="140">
        <v>255.338275862069</v>
      </c>
      <c r="O7" s="141"/>
      <c r="P7" s="141"/>
      <c r="Q7" s="160"/>
      <c r="R7" s="141"/>
      <c r="S7" s="140" t="s">
        <v>70</v>
      </c>
      <c r="T7" s="159" t="s">
        <v>70</v>
      </c>
      <c r="U7" s="157">
        <f t="shared" si="3"/>
        <v>9393.11172413793</v>
      </c>
      <c r="V7" s="157"/>
    </row>
    <row r="8" ht="27" spans="1:22">
      <c r="A8" s="109">
        <v>2</v>
      </c>
      <c r="B8" s="110" t="s">
        <v>135</v>
      </c>
      <c r="C8" s="110" t="s">
        <v>91</v>
      </c>
      <c r="D8" s="111" t="s">
        <v>136</v>
      </c>
      <c r="E8" s="111" t="s">
        <v>132</v>
      </c>
      <c r="F8" s="117">
        <v>20190625</v>
      </c>
      <c r="G8" s="118" t="s">
        <v>137</v>
      </c>
      <c r="H8" s="114">
        <v>24</v>
      </c>
      <c r="I8" s="120">
        <v>4053</v>
      </c>
      <c r="J8" s="139">
        <f t="shared" si="0"/>
        <v>3088.38</v>
      </c>
      <c r="K8" s="140">
        <v>1945.44</v>
      </c>
      <c r="L8" s="140">
        <v>85.11</v>
      </c>
      <c r="M8" s="140">
        <v>972.71724137931</v>
      </c>
      <c r="N8" s="140">
        <v>85.1127586206896</v>
      </c>
      <c r="O8" s="141">
        <f t="shared" si="1"/>
        <v>3947.58</v>
      </c>
      <c r="P8" s="141">
        <f t="shared" si="2"/>
        <v>3101.76</v>
      </c>
      <c r="Q8" s="157">
        <v>116.28</v>
      </c>
      <c r="R8" s="141">
        <v>729.54</v>
      </c>
      <c r="S8" s="161" t="s">
        <v>134</v>
      </c>
      <c r="T8" s="162"/>
      <c r="U8" s="157">
        <f t="shared" si="3"/>
        <v>3003.26724137931</v>
      </c>
      <c r="V8" s="157">
        <f t="shared" si="4"/>
        <v>986.895</v>
      </c>
    </row>
    <row r="9" ht="27" spans="1:22">
      <c r="A9" s="109"/>
      <c r="B9" s="110"/>
      <c r="C9" s="110"/>
      <c r="D9" s="111"/>
      <c r="E9" s="111"/>
      <c r="F9" s="117"/>
      <c r="G9" s="118" t="s">
        <v>133</v>
      </c>
      <c r="H9" s="116"/>
      <c r="I9" s="120">
        <v>4308</v>
      </c>
      <c r="J9" s="139">
        <f t="shared" si="0"/>
        <v>9648.45</v>
      </c>
      <c r="K9" s="140">
        <v>6203.52</v>
      </c>
      <c r="L9" s="140">
        <v>271.44</v>
      </c>
      <c r="M9" s="140">
        <v>2918.15172413793</v>
      </c>
      <c r="N9" s="140">
        <v>255.338275862069</v>
      </c>
      <c r="O9" s="141"/>
      <c r="P9" s="141"/>
      <c r="Q9" s="160"/>
      <c r="R9" s="141"/>
      <c r="S9" s="140" t="s">
        <v>70</v>
      </c>
      <c r="T9" s="163" t="s">
        <v>70</v>
      </c>
      <c r="U9" s="157">
        <f t="shared" si="3"/>
        <v>9393.11172413793</v>
      </c>
      <c r="V9" s="157"/>
    </row>
    <row r="10" ht="27" spans="1:22">
      <c r="A10" s="109">
        <v>3</v>
      </c>
      <c r="B10" s="110" t="s">
        <v>138</v>
      </c>
      <c r="C10" s="110" t="s">
        <v>91</v>
      </c>
      <c r="D10" s="111" t="s">
        <v>139</v>
      </c>
      <c r="E10" s="111" t="s">
        <v>132</v>
      </c>
      <c r="F10" s="117" t="s">
        <v>140</v>
      </c>
      <c r="G10" s="118" t="s">
        <v>137</v>
      </c>
      <c r="H10" s="114">
        <v>24</v>
      </c>
      <c r="I10" s="120">
        <v>4053</v>
      </c>
      <c r="J10" s="139">
        <f t="shared" si="0"/>
        <v>3088.38</v>
      </c>
      <c r="K10" s="140">
        <v>1945.44</v>
      </c>
      <c r="L10" s="140">
        <v>85.11</v>
      </c>
      <c r="M10" s="140">
        <v>972.71724137931</v>
      </c>
      <c r="N10" s="140">
        <v>85.1127586206896</v>
      </c>
      <c r="O10" s="141">
        <f t="shared" si="1"/>
        <v>3947.58</v>
      </c>
      <c r="P10" s="141">
        <f t="shared" si="2"/>
        <v>3101.76</v>
      </c>
      <c r="Q10" s="157">
        <v>116.28</v>
      </c>
      <c r="R10" s="141">
        <v>729.54</v>
      </c>
      <c r="S10" s="161" t="s">
        <v>134</v>
      </c>
      <c r="T10" s="162"/>
      <c r="U10" s="157">
        <f t="shared" si="3"/>
        <v>3003.26724137931</v>
      </c>
      <c r="V10" s="157">
        <f t="shared" si="4"/>
        <v>986.895</v>
      </c>
    </row>
    <row r="11" ht="27" spans="1:22">
      <c r="A11" s="109"/>
      <c r="B11" s="110"/>
      <c r="C11" s="110"/>
      <c r="D11" s="111"/>
      <c r="E11" s="111"/>
      <c r="F11" s="117"/>
      <c r="G11" s="118" t="s">
        <v>133</v>
      </c>
      <c r="H11" s="116"/>
      <c r="I11" s="120">
        <v>4308</v>
      </c>
      <c r="J11" s="139">
        <f t="shared" si="0"/>
        <v>9648.45</v>
      </c>
      <c r="K11" s="140">
        <v>6203.52</v>
      </c>
      <c r="L11" s="140">
        <v>271.44</v>
      </c>
      <c r="M11" s="140">
        <v>2918.15172413793</v>
      </c>
      <c r="N11" s="140">
        <v>255.338275862069</v>
      </c>
      <c r="O11" s="141"/>
      <c r="P11" s="141"/>
      <c r="Q11" s="160"/>
      <c r="R11" s="141"/>
      <c r="S11" s="140" t="s">
        <v>70</v>
      </c>
      <c r="T11" s="163" t="s">
        <v>70</v>
      </c>
      <c r="U11" s="157">
        <f t="shared" si="3"/>
        <v>9393.11172413793</v>
      </c>
      <c r="V11" s="157"/>
    </row>
    <row r="12" ht="27" spans="1:22">
      <c r="A12" s="109">
        <v>4</v>
      </c>
      <c r="B12" s="110" t="s">
        <v>141</v>
      </c>
      <c r="C12" s="110" t="s">
        <v>91</v>
      </c>
      <c r="D12" s="111" t="s">
        <v>142</v>
      </c>
      <c r="E12" s="111" t="s">
        <v>132</v>
      </c>
      <c r="F12" s="117" t="s">
        <v>143</v>
      </c>
      <c r="G12" s="118" t="s">
        <v>137</v>
      </c>
      <c r="H12" s="114">
        <v>24</v>
      </c>
      <c r="I12" s="120">
        <v>4053</v>
      </c>
      <c r="J12" s="139">
        <f t="shared" si="0"/>
        <v>3088.38</v>
      </c>
      <c r="K12" s="140">
        <v>1945.44</v>
      </c>
      <c r="L12" s="140">
        <v>85.11</v>
      </c>
      <c r="M12" s="140">
        <v>972.71724137931</v>
      </c>
      <c r="N12" s="140">
        <v>85.1127586206896</v>
      </c>
      <c r="O12" s="141">
        <f t="shared" ref="O12:O16" si="5">P12+Q12+R12</f>
        <v>3947.58</v>
      </c>
      <c r="P12" s="141">
        <f t="shared" ref="P12:P16" si="6">344.64*9</f>
        <v>3101.76</v>
      </c>
      <c r="Q12" s="157">
        <v>116.28</v>
      </c>
      <c r="R12" s="141">
        <v>729.54</v>
      </c>
      <c r="S12" s="161" t="s">
        <v>134</v>
      </c>
      <c r="T12" s="162"/>
      <c r="U12" s="157">
        <f t="shared" si="3"/>
        <v>3003.26724137931</v>
      </c>
      <c r="V12" s="157">
        <f t="shared" ref="V12:V16" si="7">O12*0.25</f>
        <v>986.895</v>
      </c>
    </row>
    <row r="13" ht="27" spans="1:22">
      <c r="A13" s="109"/>
      <c r="B13" s="110"/>
      <c r="C13" s="110"/>
      <c r="D13" s="111"/>
      <c r="E13" s="111"/>
      <c r="F13" s="117"/>
      <c r="G13" s="118" t="s">
        <v>133</v>
      </c>
      <c r="H13" s="116"/>
      <c r="I13" s="120">
        <v>4308</v>
      </c>
      <c r="J13" s="139">
        <f t="shared" si="0"/>
        <v>9648.45</v>
      </c>
      <c r="K13" s="140">
        <v>6203.52</v>
      </c>
      <c r="L13" s="140">
        <v>271.44</v>
      </c>
      <c r="M13" s="140">
        <v>2918.15172413793</v>
      </c>
      <c r="N13" s="140">
        <v>255.338275862069</v>
      </c>
      <c r="O13" s="141"/>
      <c r="P13" s="141"/>
      <c r="Q13" s="160"/>
      <c r="R13" s="141"/>
      <c r="S13" s="140" t="s">
        <v>70</v>
      </c>
      <c r="T13" s="163" t="s">
        <v>70</v>
      </c>
      <c r="U13" s="157">
        <f t="shared" si="3"/>
        <v>9393.11172413793</v>
      </c>
      <c r="V13" s="157"/>
    </row>
    <row r="14" ht="27" spans="1:22">
      <c r="A14" s="109">
        <v>5</v>
      </c>
      <c r="B14" s="110" t="s">
        <v>144</v>
      </c>
      <c r="C14" s="110" t="s">
        <v>91</v>
      </c>
      <c r="D14" s="111" t="s">
        <v>145</v>
      </c>
      <c r="E14" s="111" t="s">
        <v>132</v>
      </c>
      <c r="F14" s="117" t="s">
        <v>146</v>
      </c>
      <c r="G14" s="118" t="s">
        <v>147</v>
      </c>
      <c r="H14" s="114" t="s">
        <v>147</v>
      </c>
      <c r="I14" s="120">
        <v>4053</v>
      </c>
      <c r="J14" s="139">
        <f t="shared" si="0"/>
        <v>3088.38</v>
      </c>
      <c r="K14" s="140">
        <v>1945.44</v>
      </c>
      <c r="L14" s="140">
        <v>85.11</v>
      </c>
      <c r="M14" s="140">
        <v>972.71724137931</v>
      </c>
      <c r="N14" s="140">
        <v>85.1127586206896</v>
      </c>
      <c r="O14" s="141">
        <f t="shared" si="5"/>
        <v>3947.58</v>
      </c>
      <c r="P14" s="141">
        <f t="shared" si="6"/>
        <v>3101.76</v>
      </c>
      <c r="Q14" s="157">
        <v>116.28</v>
      </c>
      <c r="R14" s="141">
        <v>729.54</v>
      </c>
      <c r="S14" s="161" t="s">
        <v>134</v>
      </c>
      <c r="T14" s="162"/>
      <c r="U14" s="157">
        <f t="shared" si="3"/>
        <v>3003.26724137931</v>
      </c>
      <c r="V14" s="157">
        <f t="shared" si="7"/>
        <v>986.895</v>
      </c>
    </row>
    <row r="15" ht="27" spans="1:22">
      <c r="A15" s="109"/>
      <c r="B15" s="110"/>
      <c r="C15" s="110"/>
      <c r="D15" s="111"/>
      <c r="E15" s="111"/>
      <c r="F15" s="117"/>
      <c r="G15" s="118" t="s">
        <v>147</v>
      </c>
      <c r="H15" s="116"/>
      <c r="I15" s="120">
        <v>4308</v>
      </c>
      <c r="J15" s="139">
        <f t="shared" si="0"/>
        <v>9648.45</v>
      </c>
      <c r="K15" s="140">
        <v>6203.52</v>
      </c>
      <c r="L15" s="140">
        <v>271.44</v>
      </c>
      <c r="M15" s="140">
        <v>2918.15172413793</v>
      </c>
      <c r="N15" s="140">
        <v>255.338275862069</v>
      </c>
      <c r="O15" s="141"/>
      <c r="P15" s="141"/>
      <c r="Q15" s="160"/>
      <c r="R15" s="141"/>
      <c r="S15" s="140" t="s">
        <v>70</v>
      </c>
      <c r="T15" s="163" t="s">
        <v>70</v>
      </c>
      <c r="U15" s="157">
        <f t="shared" si="3"/>
        <v>9393.11172413793</v>
      </c>
      <c r="V15" s="157"/>
    </row>
    <row r="16" ht="27" spans="1:22">
      <c r="A16" s="109">
        <v>6</v>
      </c>
      <c r="B16" s="110" t="s">
        <v>148</v>
      </c>
      <c r="C16" s="110" t="s">
        <v>91</v>
      </c>
      <c r="D16" s="111" t="s">
        <v>149</v>
      </c>
      <c r="E16" s="111" t="s">
        <v>132</v>
      </c>
      <c r="F16" s="117" t="s">
        <v>150</v>
      </c>
      <c r="G16" s="118" t="s">
        <v>147</v>
      </c>
      <c r="H16" s="114" t="s">
        <v>147</v>
      </c>
      <c r="I16" s="120">
        <v>4053</v>
      </c>
      <c r="J16" s="139">
        <f t="shared" si="0"/>
        <v>3088.38</v>
      </c>
      <c r="K16" s="140">
        <v>1945.44</v>
      </c>
      <c r="L16" s="140">
        <v>85.11</v>
      </c>
      <c r="M16" s="140">
        <v>972.71724137931</v>
      </c>
      <c r="N16" s="140">
        <v>85.1127586206896</v>
      </c>
      <c r="O16" s="141">
        <f t="shared" si="5"/>
        <v>3947.58</v>
      </c>
      <c r="P16" s="141">
        <f t="shared" si="6"/>
        <v>3101.76</v>
      </c>
      <c r="Q16" s="157">
        <v>116.28</v>
      </c>
      <c r="R16" s="141">
        <v>729.54</v>
      </c>
      <c r="S16" s="161" t="s">
        <v>134</v>
      </c>
      <c r="T16" s="162"/>
      <c r="U16" s="157">
        <f t="shared" si="3"/>
        <v>3003.26724137931</v>
      </c>
      <c r="V16" s="157">
        <f t="shared" si="7"/>
        <v>986.895</v>
      </c>
    </row>
    <row r="17" ht="27" spans="1:22">
      <c r="A17" s="109"/>
      <c r="B17" s="110"/>
      <c r="C17" s="110"/>
      <c r="D17" s="111"/>
      <c r="E17" s="111"/>
      <c r="F17" s="117"/>
      <c r="G17" s="118" t="s">
        <v>147</v>
      </c>
      <c r="H17" s="116"/>
      <c r="I17" s="120">
        <v>4308</v>
      </c>
      <c r="J17" s="139">
        <f t="shared" si="0"/>
        <v>9648.45</v>
      </c>
      <c r="K17" s="140">
        <v>6203.52</v>
      </c>
      <c r="L17" s="140">
        <v>271.44</v>
      </c>
      <c r="M17" s="140">
        <v>2918.15172413793</v>
      </c>
      <c r="N17" s="140">
        <v>255.338275862069</v>
      </c>
      <c r="O17" s="141"/>
      <c r="P17" s="141"/>
      <c r="Q17" s="160"/>
      <c r="R17" s="141"/>
      <c r="S17" s="140" t="s">
        <v>70</v>
      </c>
      <c r="T17" s="163" t="s">
        <v>70</v>
      </c>
      <c r="U17" s="157">
        <f t="shared" si="3"/>
        <v>9393.11172413793</v>
      </c>
      <c r="V17" s="157"/>
    </row>
    <row r="18" ht="27" spans="1:22">
      <c r="A18" s="109">
        <v>7</v>
      </c>
      <c r="B18" s="110" t="s">
        <v>151</v>
      </c>
      <c r="C18" s="110" t="s">
        <v>91</v>
      </c>
      <c r="D18" s="111" t="s">
        <v>152</v>
      </c>
      <c r="E18" s="111" t="s">
        <v>132</v>
      </c>
      <c r="F18" s="117" t="s">
        <v>153</v>
      </c>
      <c r="G18" s="118" t="s">
        <v>147</v>
      </c>
      <c r="H18" s="114" t="s">
        <v>147</v>
      </c>
      <c r="I18" s="120">
        <v>4053</v>
      </c>
      <c r="J18" s="139">
        <f t="shared" si="0"/>
        <v>3088.38</v>
      </c>
      <c r="K18" s="140">
        <v>1945.44</v>
      </c>
      <c r="L18" s="140">
        <v>85.11</v>
      </c>
      <c r="M18" s="140">
        <v>972.71724137931</v>
      </c>
      <c r="N18" s="140">
        <v>85.1127586206896</v>
      </c>
      <c r="O18" s="141">
        <f t="shared" ref="O18:O22" si="8">P18+Q18+R18</f>
        <v>3070.34</v>
      </c>
      <c r="P18" s="141">
        <f>344.64*7</f>
        <v>2412.48</v>
      </c>
      <c r="Q18" s="141">
        <v>90.44</v>
      </c>
      <c r="R18" s="141">
        <f>81.06*7</f>
        <v>567.42</v>
      </c>
      <c r="S18" s="161" t="s">
        <v>134</v>
      </c>
      <c r="T18" s="162"/>
      <c r="U18" s="157">
        <f t="shared" si="3"/>
        <v>3003.26724137931</v>
      </c>
      <c r="V18" s="157">
        <f t="shared" ref="V18:V22" si="9">O18*0.25</f>
        <v>767.585</v>
      </c>
    </row>
    <row r="19" ht="27" spans="1:22">
      <c r="A19" s="109"/>
      <c r="B19" s="110"/>
      <c r="C19" s="110"/>
      <c r="D19" s="111"/>
      <c r="E19" s="111"/>
      <c r="F19" s="117"/>
      <c r="G19" s="118" t="s">
        <v>147</v>
      </c>
      <c r="H19" s="116"/>
      <c r="I19" s="120">
        <v>4308</v>
      </c>
      <c r="J19" s="139">
        <f t="shared" si="0"/>
        <v>7504.35</v>
      </c>
      <c r="K19" s="140">
        <v>4824.96</v>
      </c>
      <c r="L19" s="140">
        <v>211.12</v>
      </c>
      <c r="M19" s="140">
        <v>2269.67356321839</v>
      </c>
      <c r="N19" s="140">
        <v>198.596436781609</v>
      </c>
      <c r="O19" s="141"/>
      <c r="P19" s="141"/>
      <c r="Q19" s="141"/>
      <c r="R19" s="141"/>
      <c r="S19" s="140" t="s">
        <v>154</v>
      </c>
      <c r="T19" s="164" t="s">
        <v>154</v>
      </c>
      <c r="U19" s="157">
        <f t="shared" si="3"/>
        <v>7305.75356321839</v>
      </c>
      <c r="V19" s="157"/>
    </row>
    <row r="20" ht="27" spans="1:22">
      <c r="A20" s="109">
        <v>8</v>
      </c>
      <c r="B20" s="110" t="s">
        <v>155</v>
      </c>
      <c r="C20" s="110" t="s">
        <v>91</v>
      </c>
      <c r="D20" s="111" t="s">
        <v>156</v>
      </c>
      <c r="E20" s="111" t="s">
        <v>132</v>
      </c>
      <c r="F20" s="117" t="s">
        <v>157</v>
      </c>
      <c r="G20" s="118" t="s">
        <v>137</v>
      </c>
      <c r="H20" s="114">
        <v>24</v>
      </c>
      <c r="I20" s="120">
        <v>4053</v>
      </c>
      <c r="J20" s="139">
        <f t="shared" si="0"/>
        <v>3088.38</v>
      </c>
      <c r="K20" s="140">
        <v>1945.44</v>
      </c>
      <c r="L20" s="140">
        <v>85.11</v>
      </c>
      <c r="M20" s="140">
        <v>972.71724137931</v>
      </c>
      <c r="N20" s="140">
        <v>85.1127586206896</v>
      </c>
      <c r="O20" s="141">
        <f t="shared" si="8"/>
        <v>3947.58</v>
      </c>
      <c r="P20" s="141">
        <f t="shared" ref="P20:P24" si="10">344.64*9</f>
        <v>3101.76</v>
      </c>
      <c r="Q20" s="157">
        <v>116.28</v>
      </c>
      <c r="R20" s="141">
        <v>729.54</v>
      </c>
      <c r="S20" s="161" t="s">
        <v>134</v>
      </c>
      <c r="T20" s="162"/>
      <c r="U20" s="157">
        <f t="shared" si="3"/>
        <v>3003.26724137931</v>
      </c>
      <c r="V20" s="157">
        <f t="shared" si="9"/>
        <v>986.895</v>
      </c>
    </row>
    <row r="21" ht="27" spans="1:22">
      <c r="A21" s="109"/>
      <c r="B21" s="110"/>
      <c r="C21" s="110"/>
      <c r="D21" s="111"/>
      <c r="E21" s="111"/>
      <c r="F21" s="117"/>
      <c r="G21" s="118" t="s">
        <v>133</v>
      </c>
      <c r="H21" s="116"/>
      <c r="I21" s="120">
        <v>4308</v>
      </c>
      <c r="J21" s="139">
        <f t="shared" si="0"/>
        <v>9648.45</v>
      </c>
      <c r="K21" s="140">
        <v>6203.52</v>
      </c>
      <c r="L21" s="140">
        <v>271.44</v>
      </c>
      <c r="M21" s="140">
        <v>2918.15172413793</v>
      </c>
      <c r="N21" s="140">
        <v>255.338275862069</v>
      </c>
      <c r="O21" s="141"/>
      <c r="P21" s="141"/>
      <c r="Q21" s="160"/>
      <c r="R21" s="141"/>
      <c r="S21" s="140" t="s">
        <v>70</v>
      </c>
      <c r="T21" s="163" t="s">
        <v>70</v>
      </c>
      <c r="U21" s="157">
        <f t="shared" si="3"/>
        <v>9393.11172413793</v>
      </c>
      <c r="V21" s="157"/>
    </row>
    <row r="22" ht="27" spans="1:22">
      <c r="A22" s="109">
        <v>9</v>
      </c>
      <c r="B22" s="110" t="s">
        <v>158</v>
      </c>
      <c r="C22" s="110" t="s">
        <v>91</v>
      </c>
      <c r="D22" s="111" t="s">
        <v>159</v>
      </c>
      <c r="E22" s="111" t="s">
        <v>132</v>
      </c>
      <c r="F22" s="117" t="s">
        <v>160</v>
      </c>
      <c r="G22" s="118" t="s">
        <v>147</v>
      </c>
      <c r="H22" s="114" t="s">
        <v>147</v>
      </c>
      <c r="I22" s="120">
        <v>4053</v>
      </c>
      <c r="J22" s="139">
        <f t="shared" si="0"/>
        <v>1029.46</v>
      </c>
      <c r="K22" s="140">
        <v>648.48</v>
      </c>
      <c r="L22" s="140">
        <v>28.37</v>
      </c>
      <c r="M22" s="140">
        <v>324.23908045977</v>
      </c>
      <c r="N22" s="140">
        <v>28.3709195402299</v>
      </c>
      <c r="O22" s="141">
        <f t="shared" si="8"/>
        <v>3947.58</v>
      </c>
      <c r="P22" s="141">
        <f t="shared" si="10"/>
        <v>3101.76</v>
      </c>
      <c r="Q22" s="141">
        <v>116.28</v>
      </c>
      <c r="R22" s="141">
        <v>729.54</v>
      </c>
      <c r="S22" s="161" t="s">
        <v>161</v>
      </c>
      <c r="T22" s="162"/>
      <c r="U22" s="157">
        <f t="shared" si="3"/>
        <v>1001.08908045977</v>
      </c>
      <c r="V22" s="157">
        <f t="shared" si="9"/>
        <v>986.895</v>
      </c>
    </row>
    <row r="23" ht="27" spans="1:22">
      <c r="A23" s="109"/>
      <c r="B23" s="110"/>
      <c r="C23" s="110"/>
      <c r="D23" s="111"/>
      <c r="E23" s="111"/>
      <c r="F23" s="117"/>
      <c r="G23" s="118" t="s">
        <v>147</v>
      </c>
      <c r="H23" s="116"/>
      <c r="I23" s="120">
        <v>4308</v>
      </c>
      <c r="J23" s="139">
        <f t="shared" si="0"/>
        <v>9648.45</v>
      </c>
      <c r="K23" s="140">
        <v>6203.52</v>
      </c>
      <c r="L23" s="140">
        <v>271.44</v>
      </c>
      <c r="M23" s="140">
        <v>2918.15172413793</v>
      </c>
      <c r="N23" s="140">
        <v>255.338275862069</v>
      </c>
      <c r="O23" s="142"/>
      <c r="P23" s="141"/>
      <c r="Q23" s="142"/>
      <c r="R23" s="142"/>
      <c r="S23" s="161" t="s">
        <v>70</v>
      </c>
      <c r="T23" s="163" t="s">
        <v>70</v>
      </c>
      <c r="U23" s="157">
        <f t="shared" si="3"/>
        <v>9393.11172413793</v>
      </c>
      <c r="V23" s="157"/>
    </row>
    <row r="24" ht="27" spans="1:22">
      <c r="A24" s="109">
        <v>10</v>
      </c>
      <c r="B24" s="110" t="s">
        <v>162</v>
      </c>
      <c r="C24" s="110" t="s">
        <v>91</v>
      </c>
      <c r="D24" s="111" t="s">
        <v>163</v>
      </c>
      <c r="E24" s="111" t="s">
        <v>132</v>
      </c>
      <c r="F24" s="117" t="s">
        <v>164</v>
      </c>
      <c r="G24" s="118" t="s">
        <v>137</v>
      </c>
      <c r="H24" s="114">
        <v>24</v>
      </c>
      <c r="I24" s="120">
        <v>4053</v>
      </c>
      <c r="J24" s="139">
        <f t="shared" si="0"/>
        <v>3088.38</v>
      </c>
      <c r="K24" s="140">
        <v>1945.44</v>
      </c>
      <c r="L24" s="140">
        <v>85.11</v>
      </c>
      <c r="M24" s="140">
        <v>972.71724137931</v>
      </c>
      <c r="N24" s="140">
        <v>85.1127586206896</v>
      </c>
      <c r="O24" s="141">
        <f t="shared" ref="O24:O28" si="11">P24+Q24+R24</f>
        <v>3947.58</v>
      </c>
      <c r="P24" s="141">
        <f t="shared" si="10"/>
        <v>3101.76</v>
      </c>
      <c r="Q24" s="157">
        <v>116.28</v>
      </c>
      <c r="R24" s="141">
        <v>729.54</v>
      </c>
      <c r="S24" s="161" t="s">
        <v>134</v>
      </c>
      <c r="T24" s="162"/>
      <c r="U24" s="157">
        <f t="shared" si="3"/>
        <v>3003.26724137931</v>
      </c>
      <c r="V24" s="157">
        <f t="shared" ref="V24:V28" si="12">O24*0.25</f>
        <v>986.895</v>
      </c>
    </row>
    <row r="25" ht="27" spans="1:22">
      <c r="A25" s="109"/>
      <c r="B25" s="110"/>
      <c r="C25" s="110"/>
      <c r="D25" s="111"/>
      <c r="E25" s="111"/>
      <c r="F25" s="117"/>
      <c r="G25" s="118" t="s">
        <v>133</v>
      </c>
      <c r="H25" s="116"/>
      <c r="I25" s="120">
        <v>4308</v>
      </c>
      <c r="J25" s="139">
        <f t="shared" si="0"/>
        <v>9648.45</v>
      </c>
      <c r="K25" s="140">
        <v>6203.52</v>
      </c>
      <c r="L25" s="140">
        <v>271.44</v>
      </c>
      <c r="M25" s="140">
        <v>2918.15172413793</v>
      </c>
      <c r="N25" s="140">
        <v>255.338275862069</v>
      </c>
      <c r="O25" s="141"/>
      <c r="P25" s="141"/>
      <c r="Q25" s="160"/>
      <c r="R25" s="141"/>
      <c r="S25" s="140" t="s">
        <v>70</v>
      </c>
      <c r="T25" s="163" t="s">
        <v>70</v>
      </c>
      <c r="U25" s="157">
        <f t="shared" si="3"/>
        <v>9393.11172413793</v>
      </c>
      <c r="V25" s="157"/>
    </row>
    <row r="26" ht="27" spans="1:22">
      <c r="A26" s="109">
        <v>11</v>
      </c>
      <c r="B26" s="110" t="s">
        <v>165</v>
      </c>
      <c r="C26" s="110" t="s">
        <v>91</v>
      </c>
      <c r="D26" s="248" t="s">
        <v>166</v>
      </c>
      <c r="E26" s="111" t="s">
        <v>132</v>
      </c>
      <c r="F26" s="117" t="s">
        <v>167</v>
      </c>
      <c r="G26" s="118" t="s">
        <v>137</v>
      </c>
      <c r="H26" s="114">
        <v>24</v>
      </c>
      <c r="I26" s="120">
        <v>4053</v>
      </c>
      <c r="J26" s="139">
        <f t="shared" si="0"/>
        <v>3088.38</v>
      </c>
      <c r="K26" s="140">
        <v>1945.44</v>
      </c>
      <c r="L26" s="140">
        <v>85.11</v>
      </c>
      <c r="M26" s="140">
        <v>972.71724137931</v>
      </c>
      <c r="N26" s="140">
        <v>85.1127586206896</v>
      </c>
      <c r="O26" s="141">
        <f t="shared" si="11"/>
        <v>3947.58</v>
      </c>
      <c r="P26" s="141">
        <f t="shared" ref="P26:P30" si="13">344.64*9</f>
        <v>3101.76</v>
      </c>
      <c r="Q26" s="157">
        <v>116.28</v>
      </c>
      <c r="R26" s="141">
        <v>729.54</v>
      </c>
      <c r="S26" s="161" t="s">
        <v>134</v>
      </c>
      <c r="T26" s="162"/>
      <c r="U26" s="157">
        <f t="shared" si="3"/>
        <v>3003.26724137931</v>
      </c>
      <c r="V26" s="157">
        <f t="shared" si="12"/>
        <v>986.895</v>
      </c>
    </row>
    <row r="27" ht="27" spans="1:22">
      <c r="A27" s="109"/>
      <c r="B27" s="110"/>
      <c r="C27" s="110"/>
      <c r="D27" s="111"/>
      <c r="E27" s="111"/>
      <c r="F27" s="117"/>
      <c r="G27" s="118" t="s">
        <v>133</v>
      </c>
      <c r="H27" s="116"/>
      <c r="I27" s="120">
        <v>4308</v>
      </c>
      <c r="J27" s="139">
        <f t="shared" si="0"/>
        <v>9648.45</v>
      </c>
      <c r="K27" s="140">
        <v>6203.52</v>
      </c>
      <c r="L27" s="140">
        <v>271.44</v>
      </c>
      <c r="M27" s="140">
        <v>2918.15172413793</v>
      </c>
      <c r="N27" s="140">
        <v>255.338275862069</v>
      </c>
      <c r="O27" s="141"/>
      <c r="P27" s="141"/>
      <c r="Q27" s="160"/>
      <c r="R27" s="141"/>
      <c r="S27" s="140" t="s">
        <v>70</v>
      </c>
      <c r="T27" s="163" t="s">
        <v>70</v>
      </c>
      <c r="U27" s="157">
        <f t="shared" si="3"/>
        <v>9393.11172413793</v>
      </c>
      <c r="V27" s="157"/>
    </row>
    <row r="28" ht="27" spans="1:22">
      <c r="A28" s="109">
        <v>12</v>
      </c>
      <c r="B28" s="110" t="s">
        <v>168</v>
      </c>
      <c r="C28" s="110" t="s">
        <v>91</v>
      </c>
      <c r="D28" s="248" t="s">
        <v>169</v>
      </c>
      <c r="E28" s="111" t="s">
        <v>132</v>
      </c>
      <c r="F28" s="117" t="s">
        <v>170</v>
      </c>
      <c r="G28" s="118" t="s">
        <v>147</v>
      </c>
      <c r="H28" s="114">
        <v>12</v>
      </c>
      <c r="I28" s="120">
        <v>4053</v>
      </c>
      <c r="J28" s="139">
        <f t="shared" si="0"/>
        <v>3088.38</v>
      </c>
      <c r="K28" s="140">
        <v>1945.44</v>
      </c>
      <c r="L28" s="140">
        <v>85.11</v>
      </c>
      <c r="M28" s="140">
        <v>972.71724137931</v>
      </c>
      <c r="N28" s="140">
        <v>85.1127586206896</v>
      </c>
      <c r="O28" s="141">
        <f t="shared" si="11"/>
        <v>3947.58</v>
      </c>
      <c r="P28" s="141">
        <f t="shared" si="13"/>
        <v>3101.76</v>
      </c>
      <c r="Q28" s="157">
        <v>116.28</v>
      </c>
      <c r="R28" s="141">
        <v>729.54</v>
      </c>
      <c r="S28" s="161" t="s">
        <v>134</v>
      </c>
      <c r="T28" s="162"/>
      <c r="U28" s="157">
        <f t="shared" si="3"/>
        <v>3003.26724137931</v>
      </c>
      <c r="V28" s="157">
        <f t="shared" si="12"/>
        <v>986.895</v>
      </c>
    </row>
    <row r="29" ht="27" spans="1:22">
      <c r="A29" s="109"/>
      <c r="B29" s="110"/>
      <c r="C29" s="110"/>
      <c r="D29" s="111"/>
      <c r="E29" s="111"/>
      <c r="F29" s="117"/>
      <c r="G29" s="118" t="s">
        <v>133</v>
      </c>
      <c r="H29" s="116"/>
      <c r="I29" s="120">
        <v>4308</v>
      </c>
      <c r="J29" s="139">
        <f t="shared" si="0"/>
        <v>9648.45</v>
      </c>
      <c r="K29" s="140">
        <v>6203.52</v>
      </c>
      <c r="L29" s="140">
        <v>271.44</v>
      </c>
      <c r="M29" s="140">
        <v>2918.15172413793</v>
      </c>
      <c r="N29" s="140">
        <v>255.338275862069</v>
      </c>
      <c r="O29" s="141"/>
      <c r="P29" s="141"/>
      <c r="Q29" s="160"/>
      <c r="R29" s="141"/>
      <c r="S29" s="140" t="s">
        <v>70</v>
      </c>
      <c r="T29" s="163" t="s">
        <v>70</v>
      </c>
      <c r="U29" s="157">
        <f t="shared" si="3"/>
        <v>9393.11172413793</v>
      </c>
      <c r="V29" s="157"/>
    </row>
    <row r="30" ht="27" spans="1:22">
      <c r="A30" s="109">
        <v>13</v>
      </c>
      <c r="B30" s="110" t="s">
        <v>171</v>
      </c>
      <c r="C30" s="110" t="s">
        <v>91</v>
      </c>
      <c r="D30" s="248" t="s">
        <v>172</v>
      </c>
      <c r="E30" s="111" t="s">
        <v>132</v>
      </c>
      <c r="F30" s="117" t="s">
        <v>173</v>
      </c>
      <c r="G30" s="118" t="s">
        <v>147</v>
      </c>
      <c r="H30" s="114">
        <v>12</v>
      </c>
      <c r="I30" s="120">
        <v>4053</v>
      </c>
      <c r="J30" s="139">
        <f t="shared" si="0"/>
        <v>3088.38</v>
      </c>
      <c r="K30" s="140">
        <v>1945.44</v>
      </c>
      <c r="L30" s="140">
        <v>85.11</v>
      </c>
      <c r="M30" s="140">
        <v>972.71724137931</v>
      </c>
      <c r="N30" s="140">
        <v>85.1127586206896</v>
      </c>
      <c r="O30" s="141">
        <f t="shared" ref="O30:O34" si="14">P30+Q30+R30</f>
        <v>3947.58</v>
      </c>
      <c r="P30" s="141">
        <f t="shared" si="13"/>
        <v>3101.76</v>
      </c>
      <c r="Q30" s="157">
        <v>116.28</v>
      </c>
      <c r="R30" s="141">
        <v>729.54</v>
      </c>
      <c r="S30" s="161" t="s">
        <v>134</v>
      </c>
      <c r="T30" s="162"/>
      <c r="U30" s="157">
        <f t="shared" si="3"/>
        <v>3003.26724137931</v>
      </c>
      <c r="V30" s="157">
        <f t="shared" ref="V30:V34" si="15">O30*0.25</f>
        <v>986.895</v>
      </c>
    </row>
    <row r="31" ht="27" spans="1:22">
      <c r="A31" s="109"/>
      <c r="B31" s="110"/>
      <c r="C31" s="110"/>
      <c r="D31" s="111"/>
      <c r="E31" s="111"/>
      <c r="F31" s="117"/>
      <c r="G31" s="118" t="s">
        <v>133</v>
      </c>
      <c r="H31" s="116"/>
      <c r="I31" s="120">
        <v>4308</v>
      </c>
      <c r="J31" s="139">
        <f t="shared" si="0"/>
        <v>9648.45</v>
      </c>
      <c r="K31" s="140">
        <v>6203.52</v>
      </c>
      <c r="L31" s="140">
        <v>271.44</v>
      </c>
      <c r="M31" s="140">
        <v>2918.15172413793</v>
      </c>
      <c r="N31" s="140">
        <v>255.338275862069</v>
      </c>
      <c r="O31" s="141"/>
      <c r="P31" s="141"/>
      <c r="Q31" s="160"/>
      <c r="R31" s="141"/>
      <c r="S31" s="140" t="s">
        <v>70</v>
      </c>
      <c r="T31" s="163" t="s">
        <v>70</v>
      </c>
      <c r="U31" s="157">
        <f t="shared" si="3"/>
        <v>9393.11172413793</v>
      </c>
      <c r="V31" s="157"/>
    </row>
    <row r="32" ht="27" spans="1:22">
      <c r="A32" s="109">
        <v>14</v>
      </c>
      <c r="B32" s="119" t="s">
        <v>174</v>
      </c>
      <c r="C32" s="110" t="s">
        <v>91</v>
      </c>
      <c r="D32" s="248" t="s">
        <v>175</v>
      </c>
      <c r="E32" s="111" t="s">
        <v>132</v>
      </c>
      <c r="F32" s="117" t="s">
        <v>176</v>
      </c>
      <c r="G32" s="118" t="s">
        <v>147</v>
      </c>
      <c r="H32" s="114">
        <v>12</v>
      </c>
      <c r="I32" s="120">
        <v>4053</v>
      </c>
      <c r="J32" s="139">
        <f t="shared" si="0"/>
        <v>3088.38</v>
      </c>
      <c r="K32" s="140">
        <v>1945.44</v>
      </c>
      <c r="L32" s="140">
        <v>85.11</v>
      </c>
      <c r="M32" s="140">
        <v>972.71724137931</v>
      </c>
      <c r="N32" s="140">
        <v>85.1127586206896</v>
      </c>
      <c r="O32" s="141">
        <f t="shared" si="14"/>
        <v>3947.58</v>
      </c>
      <c r="P32" s="141">
        <f t="shared" ref="P32:P36" si="16">344.64*9</f>
        <v>3101.76</v>
      </c>
      <c r="Q32" s="157">
        <v>116.28</v>
      </c>
      <c r="R32" s="141">
        <v>729.54</v>
      </c>
      <c r="S32" s="161" t="s">
        <v>134</v>
      </c>
      <c r="T32" s="162"/>
      <c r="U32" s="157">
        <f t="shared" si="3"/>
        <v>3003.26724137931</v>
      </c>
      <c r="V32" s="157">
        <f t="shared" si="15"/>
        <v>986.895</v>
      </c>
    </row>
    <row r="33" ht="27" spans="1:22">
      <c r="A33" s="109"/>
      <c r="B33" s="119"/>
      <c r="C33" s="110"/>
      <c r="D33" s="111"/>
      <c r="E33" s="111"/>
      <c r="F33" s="117"/>
      <c r="G33" s="118" t="s">
        <v>133</v>
      </c>
      <c r="H33" s="116"/>
      <c r="I33" s="120">
        <v>4308</v>
      </c>
      <c r="J33" s="139">
        <f t="shared" si="0"/>
        <v>9648.45</v>
      </c>
      <c r="K33" s="140">
        <v>6203.52</v>
      </c>
      <c r="L33" s="140">
        <v>271.44</v>
      </c>
      <c r="M33" s="140">
        <v>2918.15172413793</v>
      </c>
      <c r="N33" s="140">
        <v>255.338275862069</v>
      </c>
      <c r="O33" s="141"/>
      <c r="P33" s="141"/>
      <c r="Q33" s="160"/>
      <c r="R33" s="141"/>
      <c r="S33" s="140" t="s">
        <v>70</v>
      </c>
      <c r="T33" s="163" t="s">
        <v>70</v>
      </c>
      <c r="U33" s="157">
        <f t="shared" si="3"/>
        <v>9393.11172413793</v>
      </c>
      <c r="V33" s="157"/>
    </row>
    <row r="34" ht="27" spans="1:22">
      <c r="A34" s="109">
        <v>15</v>
      </c>
      <c r="B34" s="110" t="s">
        <v>177</v>
      </c>
      <c r="C34" s="110" t="s">
        <v>91</v>
      </c>
      <c r="D34" s="111" t="s">
        <v>178</v>
      </c>
      <c r="E34" s="111" t="s">
        <v>132</v>
      </c>
      <c r="F34" s="117" t="s">
        <v>179</v>
      </c>
      <c r="G34" s="118" t="s">
        <v>147</v>
      </c>
      <c r="H34" s="114" t="s">
        <v>147</v>
      </c>
      <c r="I34" s="120">
        <v>4053</v>
      </c>
      <c r="J34" s="139">
        <f t="shared" si="0"/>
        <v>3088.38</v>
      </c>
      <c r="K34" s="140">
        <v>1945.44</v>
      </c>
      <c r="L34" s="140">
        <v>85.11</v>
      </c>
      <c r="M34" s="140">
        <v>972.71724137931</v>
      </c>
      <c r="N34" s="140">
        <v>85.1127586206896</v>
      </c>
      <c r="O34" s="141">
        <f t="shared" si="14"/>
        <v>3947.58</v>
      </c>
      <c r="P34" s="141">
        <f t="shared" si="16"/>
        <v>3101.76</v>
      </c>
      <c r="Q34" s="157">
        <v>116.28</v>
      </c>
      <c r="R34" s="141">
        <v>729.54</v>
      </c>
      <c r="S34" s="161" t="s">
        <v>134</v>
      </c>
      <c r="T34" s="162"/>
      <c r="U34" s="157">
        <f t="shared" si="3"/>
        <v>3003.26724137931</v>
      </c>
      <c r="V34" s="157">
        <f t="shared" si="15"/>
        <v>986.895</v>
      </c>
    </row>
    <row r="35" ht="27" spans="1:22">
      <c r="A35" s="109"/>
      <c r="B35" s="110"/>
      <c r="C35" s="110"/>
      <c r="D35" s="111"/>
      <c r="E35" s="111"/>
      <c r="F35" s="117"/>
      <c r="G35" s="118" t="s">
        <v>147</v>
      </c>
      <c r="H35" s="116"/>
      <c r="I35" s="120">
        <v>4308</v>
      </c>
      <c r="J35" s="139">
        <f t="shared" si="0"/>
        <v>9648.45</v>
      </c>
      <c r="K35" s="140">
        <v>6203.52</v>
      </c>
      <c r="L35" s="140">
        <v>271.44</v>
      </c>
      <c r="M35" s="140">
        <v>2918.15172413793</v>
      </c>
      <c r="N35" s="140">
        <v>255.338275862069</v>
      </c>
      <c r="O35" s="141"/>
      <c r="P35" s="141"/>
      <c r="Q35" s="160"/>
      <c r="R35" s="141"/>
      <c r="S35" s="140" t="s">
        <v>70</v>
      </c>
      <c r="T35" s="163" t="s">
        <v>70</v>
      </c>
      <c r="U35" s="157">
        <f t="shared" si="3"/>
        <v>9393.11172413793</v>
      </c>
      <c r="V35" s="157"/>
    </row>
    <row r="36" ht="27" spans="1:22">
      <c r="A36" s="109">
        <v>16</v>
      </c>
      <c r="B36" s="110" t="s">
        <v>180</v>
      </c>
      <c r="C36" s="110" t="s">
        <v>91</v>
      </c>
      <c r="D36" s="111" t="s">
        <v>181</v>
      </c>
      <c r="E36" s="111" t="s">
        <v>132</v>
      </c>
      <c r="F36" s="117" t="s">
        <v>182</v>
      </c>
      <c r="G36" s="118" t="s">
        <v>137</v>
      </c>
      <c r="H36" s="114">
        <v>24</v>
      </c>
      <c r="I36" s="120">
        <v>4053</v>
      </c>
      <c r="J36" s="139">
        <f t="shared" si="0"/>
        <v>3088.38</v>
      </c>
      <c r="K36" s="140">
        <v>1945.44</v>
      </c>
      <c r="L36" s="140">
        <v>85.11</v>
      </c>
      <c r="M36" s="140">
        <v>972.71724137931</v>
      </c>
      <c r="N36" s="140">
        <v>85.1127586206896</v>
      </c>
      <c r="O36" s="141">
        <f t="shared" ref="O36:O40" si="17">P36+Q36+R36</f>
        <v>3947.58</v>
      </c>
      <c r="P36" s="141">
        <f t="shared" si="16"/>
        <v>3101.76</v>
      </c>
      <c r="Q36" s="157">
        <v>116.28</v>
      </c>
      <c r="R36" s="141">
        <v>729.54</v>
      </c>
      <c r="S36" s="161" t="s">
        <v>134</v>
      </c>
      <c r="T36" s="162"/>
      <c r="U36" s="157">
        <f t="shared" si="3"/>
        <v>3003.26724137931</v>
      </c>
      <c r="V36" s="157">
        <f t="shared" ref="V36:V40" si="18">O36*0.25</f>
        <v>986.895</v>
      </c>
    </row>
    <row r="37" ht="27" spans="1:22">
      <c r="A37" s="109"/>
      <c r="B37" s="110"/>
      <c r="C37" s="110"/>
      <c r="D37" s="111"/>
      <c r="E37" s="111"/>
      <c r="F37" s="117"/>
      <c r="G37" s="118" t="s">
        <v>133</v>
      </c>
      <c r="H37" s="116"/>
      <c r="I37" s="120">
        <v>4308</v>
      </c>
      <c r="J37" s="139">
        <f t="shared" si="0"/>
        <v>9648.45</v>
      </c>
      <c r="K37" s="140">
        <v>6203.52</v>
      </c>
      <c r="L37" s="140">
        <v>271.44</v>
      </c>
      <c r="M37" s="140">
        <v>2918.15172413793</v>
      </c>
      <c r="N37" s="140">
        <v>255.338275862069</v>
      </c>
      <c r="O37" s="141"/>
      <c r="P37" s="141"/>
      <c r="Q37" s="160"/>
      <c r="R37" s="141"/>
      <c r="S37" s="140" t="s">
        <v>70</v>
      </c>
      <c r="T37" s="163" t="s">
        <v>70</v>
      </c>
      <c r="U37" s="157">
        <f t="shared" si="3"/>
        <v>9393.11172413793</v>
      </c>
      <c r="V37" s="157"/>
    </row>
    <row r="38" ht="27" spans="1:22">
      <c r="A38" s="109">
        <v>17</v>
      </c>
      <c r="B38" s="110" t="s">
        <v>183</v>
      </c>
      <c r="C38" s="110" t="s">
        <v>91</v>
      </c>
      <c r="D38" s="111" t="s">
        <v>184</v>
      </c>
      <c r="E38" s="111" t="s">
        <v>132</v>
      </c>
      <c r="F38" s="117" t="s">
        <v>185</v>
      </c>
      <c r="G38" s="118" t="s">
        <v>147</v>
      </c>
      <c r="H38" s="114" t="s">
        <v>147</v>
      </c>
      <c r="I38" s="120">
        <v>4053</v>
      </c>
      <c r="J38" s="139">
        <f t="shared" si="0"/>
        <v>2058.92</v>
      </c>
      <c r="K38" s="140">
        <v>1296.96</v>
      </c>
      <c r="L38" s="140">
        <v>56.74</v>
      </c>
      <c r="M38" s="140">
        <v>648.47816091954</v>
      </c>
      <c r="N38" s="140">
        <v>56.7418390804598</v>
      </c>
      <c r="O38" s="141">
        <f t="shared" si="17"/>
        <v>3947.58</v>
      </c>
      <c r="P38" s="141">
        <f>344.64*9</f>
        <v>3101.76</v>
      </c>
      <c r="Q38" s="165">
        <v>116.28</v>
      </c>
      <c r="R38" s="166">
        <v>729.54</v>
      </c>
      <c r="S38" s="161" t="s">
        <v>186</v>
      </c>
      <c r="T38" s="163"/>
      <c r="U38" s="157">
        <f t="shared" si="3"/>
        <v>2002.17816091954</v>
      </c>
      <c r="V38" s="157">
        <f t="shared" si="18"/>
        <v>986.895</v>
      </c>
    </row>
    <row r="39" ht="27" spans="1:22">
      <c r="A39" s="109"/>
      <c r="B39" s="110"/>
      <c r="C39" s="110"/>
      <c r="D39" s="111"/>
      <c r="E39" s="111"/>
      <c r="F39" s="117"/>
      <c r="G39" s="118" t="s">
        <v>147</v>
      </c>
      <c r="H39" s="116"/>
      <c r="I39" s="120">
        <v>4308</v>
      </c>
      <c r="J39" s="139">
        <f t="shared" si="0"/>
        <v>9648.45</v>
      </c>
      <c r="K39" s="140">
        <v>6203.52</v>
      </c>
      <c r="L39" s="140">
        <v>271.44</v>
      </c>
      <c r="M39" s="140">
        <v>2918.15172413793</v>
      </c>
      <c r="N39" s="140">
        <v>255.338275862069</v>
      </c>
      <c r="O39" s="141"/>
      <c r="P39" s="141"/>
      <c r="Q39" s="167"/>
      <c r="R39" s="168"/>
      <c r="S39" s="140" t="s">
        <v>70</v>
      </c>
      <c r="T39" s="163" t="s">
        <v>70</v>
      </c>
      <c r="U39" s="157">
        <f t="shared" si="3"/>
        <v>9393.11172413793</v>
      </c>
      <c r="V39" s="157"/>
    </row>
    <row r="40" ht="39" customHeight="1" spans="1:22">
      <c r="A40" s="109">
        <v>18</v>
      </c>
      <c r="B40" s="110" t="s">
        <v>187</v>
      </c>
      <c r="C40" s="110" t="s">
        <v>91</v>
      </c>
      <c r="D40" s="111" t="s">
        <v>188</v>
      </c>
      <c r="E40" s="111" t="s">
        <v>132</v>
      </c>
      <c r="F40" s="117" t="s">
        <v>189</v>
      </c>
      <c r="G40" s="118" t="s">
        <v>147</v>
      </c>
      <c r="H40" s="120" t="s">
        <v>147</v>
      </c>
      <c r="I40" s="120">
        <v>4308</v>
      </c>
      <c r="J40" s="139">
        <f t="shared" si="0"/>
        <v>4288.2</v>
      </c>
      <c r="K40" s="140">
        <v>2757.12</v>
      </c>
      <c r="L40" s="140">
        <v>120.64</v>
      </c>
      <c r="M40" s="140">
        <v>1296.95632183908</v>
      </c>
      <c r="N40" s="140">
        <v>113.48367816092</v>
      </c>
      <c r="O40" s="139">
        <f t="shared" si="17"/>
        <v>1754.48</v>
      </c>
      <c r="P40" s="139">
        <f>344.64*4</f>
        <v>1378.56</v>
      </c>
      <c r="Q40" s="139">
        <v>51.68</v>
      </c>
      <c r="R40" s="139">
        <f>81.06*4</f>
        <v>324.24</v>
      </c>
      <c r="S40" s="161" t="s">
        <v>118</v>
      </c>
      <c r="T40" s="159" t="s">
        <v>118</v>
      </c>
      <c r="U40" s="157">
        <f t="shared" si="3"/>
        <v>4174.71632183908</v>
      </c>
      <c r="V40" s="157">
        <f t="shared" si="18"/>
        <v>438.62</v>
      </c>
    </row>
    <row r="41" ht="35" customHeight="1" spans="1:22">
      <c r="A41" s="121" t="s">
        <v>25</v>
      </c>
      <c r="B41" s="121"/>
      <c r="C41" s="121"/>
      <c r="D41" s="121"/>
      <c r="E41" s="122"/>
      <c r="F41" s="121"/>
      <c r="G41" s="121"/>
      <c r="H41" s="123"/>
      <c r="I41" s="123"/>
      <c r="J41" s="109">
        <f t="shared" ref="J41:R41" si="19">SUM(J6:J40)</f>
        <v>215581.83</v>
      </c>
      <c r="K41" s="143">
        <f t="shared" si="19"/>
        <v>137965.44</v>
      </c>
      <c r="L41" s="143">
        <f t="shared" si="19"/>
        <v>6036.56</v>
      </c>
      <c r="M41" s="143">
        <f t="shared" si="19"/>
        <v>65820.5333333333</v>
      </c>
      <c r="N41" s="143">
        <f t="shared" si="19"/>
        <v>5759.29666666667</v>
      </c>
      <c r="O41" s="109">
        <f t="shared" si="19"/>
        <v>67986.1</v>
      </c>
      <c r="P41" s="109">
        <f t="shared" si="19"/>
        <v>53419.2</v>
      </c>
      <c r="Q41" s="109">
        <f t="shared" si="19"/>
        <v>2002.6</v>
      </c>
      <c r="R41" s="109">
        <f t="shared" si="19"/>
        <v>12564.3</v>
      </c>
      <c r="S41" s="169" t="s">
        <v>63</v>
      </c>
      <c r="T41" s="109">
        <f t="shared" ref="T41:V41" si="20">SUM(T6:T40)</f>
        <v>0</v>
      </c>
      <c r="U41" s="141">
        <f t="shared" si="20"/>
        <v>209822.533333333</v>
      </c>
      <c r="V41" s="141">
        <f t="shared" si="20"/>
        <v>16996.525</v>
      </c>
    </row>
    <row r="42" ht="45" customHeight="1" spans="1:22">
      <c r="A42" s="124" t="s">
        <v>190</v>
      </c>
      <c r="B42" s="124"/>
      <c r="C42" s="124"/>
      <c r="D42" s="125"/>
      <c r="E42" s="124"/>
      <c r="F42" s="124"/>
      <c r="G42" s="124"/>
      <c r="H42" s="126"/>
      <c r="I42" s="126"/>
      <c r="J42" s="124"/>
      <c r="K42" s="144"/>
      <c r="L42" s="144"/>
      <c r="M42" s="144"/>
      <c r="N42" s="144"/>
      <c r="O42" s="124"/>
      <c r="P42" s="145"/>
      <c r="Q42" s="145"/>
      <c r="R42" s="145"/>
      <c r="S42" s="104"/>
      <c r="T42" s="170"/>
      <c r="U42" s="136"/>
      <c r="V42" s="157"/>
    </row>
    <row r="43" ht="28" customHeight="1" spans="1:22">
      <c r="A43" s="127" t="s">
        <v>191</v>
      </c>
      <c r="B43" s="127"/>
      <c r="C43" s="127"/>
      <c r="D43" s="128"/>
      <c r="E43" s="127"/>
      <c r="F43" s="127"/>
      <c r="G43" s="127"/>
      <c r="H43" s="129"/>
      <c r="I43" s="129"/>
      <c r="J43" s="127"/>
      <c r="K43" s="146"/>
      <c r="L43" s="146"/>
      <c r="M43" s="146"/>
      <c r="N43" s="146"/>
      <c r="O43" s="127"/>
      <c r="P43" s="147"/>
      <c r="Q43" s="147"/>
      <c r="R43" s="147"/>
      <c r="S43" s="171"/>
      <c r="T43" s="172"/>
      <c r="U43" s="173"/>
      <c r="V43" s="173"/>
    </row>
    <row r="44" ht="16.5" spans="1:22">
      <c r="A44" s="130"/>
      <c r="B44" s="130"/>
      <c r="C44" s="130"/>
      <c r="D44" s="131"/>
      <c r="E44" s="130"/>
      <c r="F44" s="130"/>
      <c r="G44" s="130"/>
      <c r="H44" s="132"/>
      <c r="I44" s="132"/>
      <c r="J44" s="130"/>
      <c r="K44" s="146"/>
      <c r="L44" s="146"/>
      <c r="M44" s="146"/>
      <c r="N44" s="146"/>
      <c r="O44" s="130"/>
      <c r="P44" s="148"/>
      <c r="Q44" s="148"/>
      <c r="R44" s="148"/>
      <c r="S44" s="171"/>
      <c r="T44" s="174"/>
      <c r="U44" s="175"/>
      <c r="V44" s="173"/>
    </row>
    <row r="45" ht="16.5" spans="1:22">
      <c r="A45" s="130"/>
      <c r="B45" s="130"/>
      <c r="C45" s="130"/>
      <c r="D45" s="131"/>
      <c r="E45" s="130"/>
      <c r="F45" s="130"/>
      <c r="G45" s="130"/>
      <c r="H45" s="132"/>
      <c r="I45" s="132"/>
      <c r="J45" s="130"/>
      <c r="K45" s="146"/>
      <c r="L45" s="146"/>
      <c r="M45" s="146"/>
      <c r="N45" s="146"/>
      <c r="O45" s="130"/>
      <c r="P45" s="148"/>
      <c r="Q45" s="148"/>
      <c r="R45" s="148"/>
      <c r="S45" s="171"/>
      <c r="T45" s="174"/>
      <c r="U45" s="175"/>
      <c r="V45" s="173"/>
    </row>
    <row r="46" ht="16.5" spans="1:22">
      <c r="A46" s="130"/>
      <c r="B46" s="130"/>
      <c r="C46" s="130"/>
      <c r="D46" s="131"/>
      <c r="E46" s="130"/>
      <c r="F46" s="130"/>
      <c r="G46" s="130"/>
      <c r="H46" s="132"/>
      <c r="I46" s="132"/>
      <c r="J46" s="130"/>
      <c r="K46" s="146"/>
      <c r="L46" s="146"/>
      <c r="M46" s="146"/>
      <c r="N46" s="146"/>
      <c r="O46" s="130"/>
      <c r="P46" s="148"/>
      <c r="Q46" s="148"/>
      <c r="R46" s="148"/>
      <c r="S46" s="171"/>
      <c r="T46" s="174"/>
      <c r="U46" s="175"/>
      <c r="V46" s="173"/>
    </row>
    <row r="47" ht="16.5" spans="1:22">
      <c r="A47" s="130"/>
      <c r="B47" s="130"/>
      <c r="C47" s="130"/>
      <c r="D47" s="131"/>
      <c r="E47" s="130"/>
      <c r="F47" s="130"/>
      <c r="G47" s="130"/>
      <c r="H47" s="132"/>
      <c r="I47" s="132"/>
      <c r="J47" s="130"/>
      <c r="K47" s="146"/>
      <c r="L47" s="146"/>
      <c r="M47" s="146"/>
      <c r="N47" s="146"/>
      <c r="O47" s="130"/>
      <c r="P47" s="148"/>
      <c r="Q47" s="148"/>
      <c r="R47" s="148"/>
      <c r="S47" s="171"/>
      <c r="T47" s="174"/>
      <c r="U47" s="175"/>
      <c r="V47" s="173"/>
    </row>
    <row r="48" ht="16.5" spans="1:22">
      <c r="A48" s="130"/>
      <c r="B48" s="130"/>
      <c r="C48" s="130"/>
      <c r="D48" s="131"/>
      <c r="E48" s="130"/>
      <c r="F48" s="130"/>
      <c r="G48" s="130"/>
      <c r="H48" s="132"/>
      <c r="I48" s="132"/>
      <c r="J48" s="130"/>
      <c r="K48" s="146"/>
      <c r="L48" s="146"/>
      <c r="M48" s="146"/>
      <c r="N48" s="146"/>
      <c r="O48" s="130"/>
      <c r="P48" s="148"/>
      <c r="Q48" s="148"/>
      <c r="R48" s="148"/>
      <c r="S48" s="171"/>
      <c r="T48" s="174"/>
      <c r="U48" s="175"/>
      <c r="V48" s="173"/>
    </row>
  </sheetData>
  <mergeCells count="227">
    <mergeCell ref="A1:V1"/>
    <mergeCell ref="A2:V2"/>
    <mergeCell ref="J3:N3"/>
    <mergeCell ref="O3:R3"/>
    <mergeCell ref="A41:F41"/>
    <mergeCell ref="A42:V42"/>
    <mergeCell ref="A43:V43"/>
    <mergeCell ref="A3:A5"/>
    <mergeCell ref="A6:A7"/>
    <mergeCell ref="A8:A9"/>
    <mergeCell ref="A10:A11"/>
    <mergeCell ref="A12:A13"/>
    <mergeCell ref="A14:A15"/>
    <mergeCell ref="A16:A17"/>
    <mergeCell ref="A18:A19"/>
    <mergeCell ref="A20:A21"/>
    <mergeCell ref="A22:A23"/>
    <mergeCell ref="A24:A25"/>
    <mergeCell ref="A26:A27"/>
    <mergeCell ref="A28:A29"/>
    <mergeCell ref="A30:A31"/>
    <mergeCell ref="A32:A33"/>
    <mergeCell ref="A34:A35"/>
    <mergeCell ref="A36:A37"/>
    <mergeCell ref="A38:A39"/>
    <mergeCell ref="B3:B5"/>
    <mergeCell ref="B6:B7"/>
    <mergeCell ref="B8:B9"/>
    <mergeCell ref="B10:B11"/>
    <mergeCell ref="B12:B13"/>
    <mergeCell ref="B14:B15"/>
    <mergeCell ref="B16:B17"/>
    <mergeCell ref="B18:B19"/>
    <mergeCell ref="B20:B21"/>
    <mergeCell ref="B22:B23"/>
    <mergeCell ref="B24:B25"/>
    <mergeCell ref="B26:B27"/>
    <mergeCell ref="B28:B29"/>
    <mergeCell ref="B30:B31"/>
    <mergeCell ref="B32:B33"/>
    <mergeCell ref="B34:B35"/>
    <mergeCell ref="B36:B37"/>
    <mergeCell ref="B38:B39"/>
    <mergeCell ref="C3:C5"/>
    <mergeCell ref="C6:C7"/>
    <mergeCell ref="C8:C9"/>
    <mergeCell ref="C10:C11"/>
    <mergeCell ref="C12:C13"/>
    <mergeCell ref="C14:C15"/>
    <mergeCell ref="C16:C17"/>
    <mergeCell ref="C18:C19"/>
    <mergeCell ref="C20:C21"/>
    <mergeCell ref="C22:C23"/>
    <mergeCell ref="C24:C25"/>
    <mergeCell ref="C26:C27"/>
    <mergeCell ref="C28:C29"/>
    <mergeCell ref="C30:C31"/>
    <mergeCell ref="C32:C33"/>
    <mergeCell ref="C34:C35"/>
    <mergeCell ref="C36:C37"/>
    <mergeCell ref="C38:C39"/>
    <mergeCell ref="D3:D5"/>
    <mergeCell ref="D6:D7"/>
    <mergeCell ref="D8:D9"/>
    <mergeCell ref="D10:D11"/>
    <mergeCell ref="D12:D13"/>
    <mergeCell ref="D14:D15"/>
    <mergeCell ref="D16:D17"/>
    <mergeCell ref="D18:D19"/>
    <mergeCell ref="D20:D21"/>
    <mergeCell ref="D22:D23"/>
    <mergeCell ref="D24:D25"/>
    <mergeCell ref="D26:D27"/>
    <mergeCell ref="D28:D29"/>
    <mergeCell ref="D30:D31"/>
    <mergeCell ref="D32:D33"/>
    <mergeCell ref="D34:D35"/>
    <mergeCell ref="D36:D37"/>
    <mergeCell ref="D38:D39"/>
    <mergeCell ref="E3:E5"/>
    <mergeCell ref="E6:E7"/>
    <mergeCell ref="E8:E9"/>
    <mergeCell ref="E10:E11"/>
    <mergeCell ref="E12:E13"/>
    <mergeCell ref="E14:E15"/>
    <mergeCell ref="E16:E17"/>
    <mergeCell ref="E18:E19"/>
    <mergeCell ref="E20:E21"/>
    <mergeCell ref="E22:E23"/>
    <mergeCell ref="E24:E25"/>
    <mergeCell ref="E26:E27"/>
    <mergeCell ref="E28:E29"/>
    <mergeCell ref="E30:E31"/>
    <mergeCell ref="E32:E33"/>
    <mergeCell ref="E34:E35"/>
    <mergeCell ref="E36:E37"/>
    <mergeCell ref="E38:E39"/>
    <mergeCell ref="F3:F5"/>
    <mergeCell ref="F6:F7"/>
    <mergeCell ref="F8:F9"/>
    <mergeCell ref="F10:F11"/>
    <mergeCell ref="F12:F13"/>
    <mergeCell ref="F14:F15"/>
    <mergeCell ref="F16:F17"/>
    <mergeCell ref="F18:F19"/>
    <mergeCell ref="F20:F21"/>
    <mergeCell ref="F22:F23"/>
    <mergeCell ref="F24:F25"/>
    <mergeCell ref="F26:F27"/>
    <mergeCell ref="F28:F29"/>
    <mergeCell ref="F30:F31"/>
    <mergeCell ref="F32:F33"/>
    <mergeCell ref="F34:F35"/>
    <mergeCell ref="F36:F37"/>
    <mergeCell ref="F38:F39"/>
    <mergeCell ref="G3:G5"/>
    <mergeCell ref="G6:G7"/>
    <mergeCell ref="H3:H5"/>
    <mergeCell ref="H6:H7"/>
    <mergeCell ref="H8:H9"/>
    <mergeCell ref="H10:H11"/>
    <mergeCell ref="H12:H13"/>
    <mergeCell ref="H14:H15"/>
    <mergeCell ref="H16:H17"/>
    <mergeCell ref="H18:H19"/>
    <mergeCell ref="H20:H21"/>
    <mergeCell ref="H22:H23"/>
    <mergeCell ref="H24:H25"/>
    <mergeCell ref="H26:H27"/>
    <mergeCell ref="H28:H29"/>
    <mergeCell ref="H30:H31"/>
    <mergeCell ref="H32:H33"/>
    <mergeCell ref="H34:H35"/>
    <mergeCell ref="H36:H37"/>
    <mergeCell ref="H38:H39"/>
    <mergeCell ref="I3:I5"/>
    <mergeCell ref="J4:J5"/>
    <mergeCell ref="O4:O5"/>
    <mergeCell ref="O6:O7"/>
    <mergeCell ref="O8:O9"/>
    <mergeCell ref="O10:O11"/>
    <mergeCell ref="O12:O13"/>
    <mergeCell ref="O14:O15"/>
    <mergeCell ref="O16:O17"/>
    <mergeCell ref="O18:O19"/>
    <mergeCell ref="O20:O21"/>
    <mergeCell ref="O22:O23"/>
    <mergeCell ref="O24:O25"/>
    <mergeCell ref="O26:O27"/>
    <mergeCell ref="O28:O29"/>
    <mergeCell ref="O30:O31"/>
    <mergeCell ref="O32:O33"/>
    <mergeCell ref="O34:O35"/>
    <mergeCell ref="O36:O37"/>
    <mergeCell ref="O38:O39"/>
    <mergeCell ref="P6:P7"/>
    <mergeCell ref="P8:P9"/>
    <mergeCell ref="P10:P11"/>
    <mergeCell ref="P12:P13"/>
    <mergeCell ref="P14:P15"/>
    <mergeCell ref="P16:P17"/>
    <mergeCell ref="P18:P19"/>
    <mergeCell ref="P20:P21"/>
    <mergeCell ref="P22:P23"/>
    <mergeCell ref="P24:P25"/>
    <mergeCell ref="P26:P27"/>
    <mergeCell ref="P28:P29"/>
    <mergeCell ref="P30:P31"/>
    <mergeCell ref="P32:P33"/>
    <mergeCell ref="P34:P35"/>
    <mergeCell ref="P36:P37"/>
    <mergeCell ref="P38:P39"/>
    <mergeCell ref="Q6:Q7"/>
    <mergeCell ref="Q8:Q9"/>
    <mergeCell ref="Q10:Q11"/>
    <mergeCell ref="Q12:Q13"/>
    <mergeCell ref="Q14:Q15"/>
    <mergeCell ref="Q16:Q17"/>
    <mergeCell ref="Q18:Q19"/>
    <mergeCell ref="Q20:Q21"/>
    <mergeCell ref="Q22:Q23"/>
    <mergeCell ref="Q24:Q25"/>
    <mergeCell ref="Q26:Q27"/>
    <mergeCell ref="Q28:Q29"/>
    <mergeCell ref="Q30:Q31"/>
    <mergeCell ref="Q32:Q33"/>
    <mergeCell ref="Q34:Q35"/>
    <mergeCell ref="Q36:Q37"/>
    <mergeCell ref="Q38:Q39"/>
    <mergeCell ref="R6:R7"/>
    <mergeCell ref="R8:R9"/>
    <mergeCell ref="R10:R11"/>
    <mergeCell ref="R12:R13"/>
    <mergeCell ref="R14:R15"/>
    <mergeCell ref="R16:R17"/>
    <mergeCell ref="R18:R19"/>
    <mergeCell ref="R20:R21"/>
    <mergeCell ref="R22:R23"/>
    <mergeCell ref="R24:R25"/>
    <mergeCell ref="R26:R27"/>
    <mergeCell ref="R28:R29"/>
    <mergeCell ref="R30:R31"/>
    <mergeCell ref="R32:R33"/>
    <mergeCell ref="R34:R35"/>
    <mergeCell ref="R36:R37"/>
    <mergeCell ref="R38:R39"/>
    <mergeCell ref="S3:S5"/>
    <mergeCell ref="T3:T5"/>
    <mergeCell ref="U3:U5"/>
    <mergeCell ref="V3:V5"/>
    <mergeCell ref="V6:V7"/>
    <mergeCell ref="V8:V9"/>
    <mergeCell ref="V10:V11"/>
    <mergeCell ref="V12:V13"/>
    <mergeCell ref="V14:V15"/>
    <mergeCell ref="V16:V17"/>
    <mergeCell ref="V18:V19"/>
    <mergeCell ref="V20:V21"/>
    <mergeCell ref="V22:V23"/>
    <mergeCell ref="V24:V25"/>
    <mergeCell ref="V26:V27"/>
    <mergeCell ref="V28:V29"/>
    <mergeCell ref="V30:V31"/>
    <mergeCell ref="V32:V33"/>
    <mergeCell ref="V34:V35"/>
    <mergeCell ref="V36:V37"/>
    <mergeCell ref="V38:V39"/>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1"/>
  <sheetViews>
    <sheetView workbookViewId="0">
      <selection activeCell="V1" sqref="V$1:V$1048576"/>
    </sheetView>
  </sheetViews>
  <sheetFormatPr defaultColWidth="9" defaultRowHeight="13.5"/>
  <cols>
    <col min="1" max="1" width="4.875" customWidth="1"/>
    <col min="2" max="2" width="6.875" customWidth="1"/>
    <col min="3" max="3" width="5.125" customWidth="1"/>
    <col min="4" max="4" width="11.75" style="1" customWidth="1"/>
    <col min="5" max="5" width="9.625" customWidth="1"/>
    <col min="7" max="7" width="12" customWidth="1"/>
    <col min="8" max="8" width="7.125" customWidth="1"/>
    <col min="9" max="10" width="7.25" customWidth="1"/>
    <col min="12" max="15" width="7.625" customWidth="1"/>
    <col min="16" max="16" width="10.625" customWidth="1"/>
    <col min="17" max="17" width="6.75" customWidth="1"/>
    <col min="19" max="21" width="7.875" customWidth="1"/>
  </cols>
  <sheetData>
    <row r="1" ht="42" customHeight="1" spans="1:21">
      <c r="A1" s="2" t="s">
        <v>192</v>
      </c>
      <c r="B1" s="3"/>
      <c r="C1" s="3"/>
      <c r="D1" s="3"/>
      <c r="E1" s="3"/>
      <c r="F1" s="3"/>
      <c r="G1" s="3"/>
      <c r="H1" s="3"/>
      <c r="I1" s="3"/>
      <c r="J1" s="3"/>
      <c r="K1" s="3"/>
      <c r="L1" s="3"/>
      <c r="M1" s="3"/>
      <c r="N1" s="3"/>
      <c r="O1" s="3"/>
      <c r="P1" s="3"/>
      <c r="Q1" s="3"/>
      <c r="R1" s="3"/>
      <c r="S1" s="3"/>
      <c r="T1" s="3"/>
      <c r="U1" s="3"/>
    </row>
    <row r="2" ht="25" customHeight="1" spans="1:21">
      <c r="A2" s="4" t="s">
        <v>193</v>
      </c>
      <c r="B2" s="4"/>
      <c r="C2" s="4"/>
      <c r="D2" s="4"/>
      <c r="E2" s="4"/>
      <c r="F2" s="4"/>
      <c r="G2" s="4"/>
      <c r="H2" s="4"/>
      <c r="I2" s="4"/>
      <c r="J2" s="4"/>
      <c r="K2" s="4"/>
      <c r="L2" s="4"/>
      <c r="M2" s="4"/>
      <c r="N2" s="4"/>
      <c r="O2" s="4"/>
      <c r="P2" s="4"/>
      <c r="Q2" s="4"/>
      <c r="R2" s="4"/>
      <c r="S2" s="4"/>
      <c r="T2" s="4"/>
      <c r="U2" s="4"/>
    </row>
    <row r="3" ht="21" customHeight="1" spans="1:21">
      <c r="A3" s="5" t="s">
        <v>1</v>
      </c>
      <c r="B3" s="5" t="s">
        <v>28</v>
      </c>
      <c r="C3" s="5" t="s">
        <v>29</v>
      </c>
      <c r="D3" s="5" t="s">
        <v>30</v>
      </c>
      <c r="E3" s="5" t="s">
        <v>194</v>
      </c>
      <c r="F3" s="5" t="s">
        <v>195</v>
      </c>
      <c r="G3" s="5" t="s">
        <v>196</v>
      </c>
      <c r="H3" s="5" t="s">
        <v>36</v>
      </c>
      <c r="I3" s="29" t="s">
        <v>197</v>
      </c>
      <c r="J3" s="47"/>
      <c r="K3" s="5" t="s">
        <v>198</v>
      </c>
      <c r="L3" s="15" t="s">
        <v>38</v>
      </c>
      <c r="M3" s="15"/>
      <c r="N3" s="15"/>
      <c r="O3" s="15"/>
      <c r="P3" s="16" t="s">
        <v>199</v>
      </c>
      <c r="Q3" s="5" t="s">
        <v>200</v>
      </c>
      <c r="R3" s="26" t="s">
        <v>201</v>
      </c>
      <c r="S3" s="27"/>
      <c r="T3" s="16"/>
      <c r="U3" s="16"/>
    </row>
    <row r="4" ht="21" customHeight="1" spans="1:21">
      <c r="A4" s="5"/>
      <c r="B4" s="5"/>
      <c r="C4" s="5"/>
      <c r="D4" s="5"/>
      <c r="E4" s="5"/>
      <c r="F4" s="5"/>
      <c r="G4" s="82"/>
      <c r="H4" s="5"/>
      <c r="I4" s="89" t="s">
        <v>202</v>
      </c>
      <c r="J4" s="6" t="s">
        <v>203</v>
      </c>
      <c r="K4" s="5"/>
      <c r="L4" s="7" t="s">
        <v>47</v>
      </c>
      <c r="M4" s="6" t="s">
        <v>48</v>
      </c>
      <c r="N4" s="6" t="s">
        <v>49</v>
      </c>
      <c r="O4" s="18" t="s">
        <v>50</v>
      </c>
      <c r="P4" s="16"/>
      <c r="Q4" s="5"/>
      <c r="R4" s="28" t="s">
        <v>46</v>
      </c>
      <c r="S4" s="5" t="s">
        <v>47</v>
      </c>
      <c r="T4" s="6" t="s">
        <v>48</v>
      </c>
      <c r="U4" s="6" t="s">
        <v>49</v>
      </c>
    </row>
    <row r="5" ht="21" customHeight="1" spans="1:21">
      <c r="A5" s="5"/>
      <c r="B5" s="5"/>
      <c r="C5" s="5"/>
      <c r="D5" s="5"/>
      <c r="E5" s="5"/>
      <c r="F5" s="5"/>
      <c r="G5" s="82"/>
      <c r="H5" s="5"/>
      <c r="I5" s="51"/>
      <c r="J5" s="8"/>
      <c r="K5" s="5"/>
      <c r="L5" s="8"/>
      <c r="M5" s="8"/>
      <c r="N5" s="8"/>
      <c r="O5" s="20"/>
      <c r="P5" s="16"/>
      <c r="Q5" s="5"/>
      <c r="R5" s="32"/>
      <c r="S5" s="5"/>
      <c r="T5" s="8"/>
      <c r="U5" s="8"/>
    </row>
    <row r="6" ht="27" customHeight="1" spans="1:21">
      <c r="A6" s="83">
        <v>1</v>
      </c>
      <c r="B6" s="84" t="s">
        <v>204</v>
      </c>
      <c r="C6" s="84" t="s">
        <v>52</v>
      </c>
      <c r="D6" s="85" t="s">
        <v>205</v>
      </c>
      <c r="E6" s="84" t="s">
        <v>206</v>
      </c>
      <c r="F6" s="84" t="s">
        <v>207</v>
      </c>
      <c r="G6" s="86" t="s">
        <v>208</v>
      </c>
      <c r="H6" s="84" t="s">
        <v>209</v>
      </c>
      <c r="I6" s="84" t="s">
        <v>210</v>
      </c>
      <c r="J6" s="84" t="s">
        <v>211</v>
      </c>
      <c r="K6" s="90" t="s">
        <v>212</v>
      </c>
      <c r="L6" s="91">
        <f t="shared" ref="L6:L40" si="0">I6*0.16</f>
        <v>689.28</v>
      </c>
      <c r="M6" s="92">
        <f t="shared" ref="M6:M40" si="1">4308*0.07</f>
        <v>301.56</v>
      </c>
      <c r="N6" s="92">
        <f t="shared" ref="N6:N40" si="2">2600*0.055</f>
        <v>143</v>
      </c>
      <c r="O6" s="92">
        <f t="shared" ref="O6:O40" si="3">2600*0.005</f>
        <v>13</v>
      </c>
      <c r="P6" s="92" t="s">
        <v>213</v>
      </c>
      <c r="Q6" s="96">
        <v>12</v>
      </c>
      <c r="R6" s="92">
        <f t="shared" ref="R6:R40" si="4">S6+T6+U6</f>
        <v>10200.91</v>
      </c>
      <c r="S6" s="92">
        <f t="shared" ref="S6:S30" si="5">4053*0.16*3+4308*0.16*9</f>
        <v>8148.96</v>
      </c>
      <c r="T6" s="97">
        <f t="shared" ref="T6:T30" si="6">28.37*3+30.16*9</f>
        <v>356.55</v>
      </c>
      <c r="U6" s="97">
        <f t="shared" ref="U6:U40" si="7">ROUND(2525*0.055,2)*5+ROUND(2600*0.055,2)*7</f>
        <v>1695.4</v>
      </c>
    </row>
    <row r="7" ht="27" customHeight="1" spans="1:21">
      <c r="A7" s="83">
        <v>2</v>
      </c>
      <c r="B7" s="84" t="s">
        <v>214</v>
      </c>
      <c r="C7" s="84" t="s">
        <v>52</v>
      </c>
      <c r="D7" s="85" t="s">
        <v>215</v>
      </c>
      <c r="E7" s="84" t="s">
        <v>216</v>
      </c>
      <c r="F7" s="84" t="s">
        <v>217</v>
      </c>
      <c r="G7" s="86"/>
      <c r="H7" s="84"/>
      <c r="I7" s="84" t="s">
        <v>210</v>
      </c>
      <c r="J7" s="84" t="s">
        <v>211</v>
      </c>
      <c r="K7" s="93"/>
      <c r="L7" s="91">
        <f t="shared" si="0"/>
        <v>689.28</v>
      </c>
      <c r="M7" s="92">
        <f t="shared" si="1"/>
        <v>301.56</v>
      </c>
      <c r="N7" s="92">
        <f t="shared" si="2"/>
        <v>143</v>
      </c>
      <c r="O7" s="92">
        <f t="shared" si="3"/>
        <v>13</v>
      </c>
      <c r="P7" s="92" t="s">
        <v>213</v>
      </c>
      <c r="Q7" s="96">
        <v>12</v>
      </c>
      <c r="R7" s="92">
        <f t="shared" si="4"/>
        <v>10200.91</v>
      </c>
      <c r="S7" s="92">
        <f t="shared" si="5"/>
        <v>8148.96</v>
      </c>
      <c r="T7" s="97">
        <f t="shared" si="6"/>
        <v>356.55</v>
      </c>
      <c r="U7" s="97">
        <f t="shared" si="7"/>
        <v>1695.4</v>
      </c>
    </row>
    <row r="8" ht="27" customHeight="1" spans="1:21">
      <c r="A8" s="83">
        <v>3</v>
      </c>
      <c r="B8" s="84" t="s">
        <v>218</v>
      </c>
      <c r="C8" s="84" t="s">
        <v>91</v>
      </c>
      <c r="D8" s="85" t="s">
        <v>219</v>
      </c>
      <c r="E8" s="84" t="s">
        <v>220</v>
      </c>
      <c r="F8" s="84" t="s">
        <v>221</v>
      </c>
      <c r="G8" s="86" t="s">
        <v>208</v>
      </c>
      <c r="H8" s="84" t="s">
        <v>209</v>
      </c>
      <c r="I8" s="84" t="s">
        <v>210</v>
      </c>
      <c r="J8" s="84" t="s">
        <v>211</v>
      </c>
      <c r="K8" s="93"/>
      <c r="L8" s="91">
        <f t="shared" si="0"/>
        <v>689.28</v>
      </c>
      <c r="M8" s="92">
        <f t="shared" si="1"/>
        <v>301.56</v>
      </c>
      <c r="N8" s="92">
        <f t="shared" si="2"/>
        <v>143</v>
      </c>
      <c r="O8" s="92">
        <f t="shared" si="3"/>
        <v>13</v>
      </c>
      <c r="P8" s="92" t="s">
        <v>213</v>
      </c>
      <c r="Q8" s="96">
        <v>12</v>
      </c>
      <c r="R8" s="92">
        <f t="shared" si="4"/>
        <v>10200.91</v>
      </c>
      <c r="S8" s="92">
        <f t="shared" si="5"/>
        <v>8148.96</v>
      </c>
      <c r="T8" s="97">
        <f t="shared" si="6"/>
        <v>356.55</v>
      </c>
      <c r="U8" s="97">
        <f t="shared" si="7"/>
        <v>1695.4</v>
      </c>
    </row>
    <row r="9" ht="27" customHeight="1" spans="1:21">
      <c r="A9" s="83">
        <v>4</v>
      </c>
      <c r="B9" s="84" t="s">
        <v>222</v>
      </c>
      <c r="C9" s="84" t="s">
        <v>91</v>
      </c>
      <c r="D9" s="85" t="s">
        <v>223</v>
      </c>
      <c r="E9" s="84" t="s">
        <v>224</v>
      </c>
      <c r="F9" s="84" t="s">
        <v>221</v>
      </c>
      <c r="G9" s="86" t="s">
        <v>208</v>
      </c>
      <c r="H9" s="84" t="s">
        <v>209</v>
      </c>
      <c r="I9" s="84" t="s">
        <v>210</v>
      </c>
      <c r="J9" s="84" t="s">
        <v>211</v>
      </c>
      <c r="K9" s="93"/>
      <c r="L9" s="91">
        <f t="shared" si="0"/>
        <v>689.28</v>
      </c>
      <c r="M9" s="92">
        <f t="shared" si="1"/>
        <v>301.56</v>
      </c>
      <c r="N9" s="92">
        <f t="shared" si="2"/>
        <v>143</v>
      </c>
      <c r="O9" s="92">
        <f t="shared" si="3"/>
        <v>13</v>
      </c>
      <c r="P9" s="92" t="s">
        <v>213</v>
      </c>
      <c r="Q9" s="96">
        <v>12</v>
      </c>
      <c r="R9" s="92">
        <f t="shared" si="4"/>
        <v>10200.91</v>
      </c>
      <c r="S9" s="92">
        <f t="shared" si="5"/>
        <v>8148.96</v>
      </c>
      <c r="T9" s="97">
        <f t="shared" si="6"/>
        <v>356.55</v>
      </c>
      <c r="U9" s="97">
        <f t="shared" si="7"/>
        <v>1695.4</v>
      </c>
    </row>
    <row r="10" ht="27" customHeight="1" spans="1:21">
      <c r="A10" s="83">
        <v>5</v>
      </c>
      <c r="B10" s="84" t="s">
        <v>225</v>
      </c>
      <c r="C10" s="84" t="s">
        <v>52</v>
      </c>
      <c r="D10" s="85" t="s">
        <v>226</v>
      </c>
      <c r="E10" s="84" t="s">
        <v>227</v>
      </c>
      <c r="F10" s="84" t="s">
        <v>228</v>
      </c>
      <c r="G10" s="86" t="s">
        <v>208</v>
      </c>
      <c r="H10" s="84" t="s">
        <v>209</v>
      </c>
      <c r="I10" s="84" t="s">
        <v>210</v>
      </c>
      <c r="J10" s="84" t="s">
        <v>211</v>
      </c>
      <c r="K10" s="93"/>
      <c r="L10" s="91">
        <f t="shared" si="0"/>
        <v>689.28</v>
      </c>
      <c r="M10" s="92">
        <f t="shared" si="1"/>
        <v>301.56</v>
      </c>
      <c r="N10" s="92">
        <f t="shared" si="2"/>
        <v>143</v>
      </c>
      <c r="O10" s="92">
        <f t="shared" si="3"/>
        <v>13</v>
      </c>
      <c r="P10" s="92" t="s">
        <v>213</v>
      </c>
      <c r="Q10" s="96">
        <v>12</v>
      </c>
      <c r="R10" s="92">
        <f t="shared" si="4"/>
        <v>10200.91</v>
      </c>
      <c r="S10" s="92">
        <f t="shared" si="5"/>
        <v>8148.96</v>
      </c>
      <c r="T10" s="97">
        <f t="shared" si="6"/>
        <v>356.55</v>
      </c>
      <c r="U10" s="97">
        <f t="shared" si="7"/>
        <v>1695.4</v>
      </c>
    </row>
    <row r="11" ht="27" customHeight="1" spans="1:21">
      <c r="A11" s="83">
        <v>6</v>
      </c>
      <c r="B11" s="84" t="s">
        <v>229</v>
      </c>
      <c r="C11" s="84" t="s">
        <v>91</v>
      </c>
      <c r="D11" s="85" t="s">
        <v>230</v>
      </c>
      <c r="E11" s="84" t="s">
        <v>231</v>
      </c>
      <c r="F11" s="84" t="s">
        <v>232</v>
      </c>
      <c r="G11" s="86" t="s">
        <v>208</v>
      </c>
      <c r="H11" s="84" t="s">
        <v>209</v>
      </c>
      <c r="I11" s="84" t="s">
        <v>210</v>
      </c>
      <c r="J11" s="84" t="s">
        <v>211</v>
      </c>
      <c r="K11" s="93"/>
      <c r="L11" s="91">
        <f t="shared" si="0"/>
        <v>689.28</v>
      </c>
      <c r="M11" s="92">
        <f t="shared" si="1"/>
        <v>301.56</v>
      </c>
      <c r="N11" s="92">
        <f t="shared" si="2"/>
        <v>143</v>
      </c>
      <c r="O11" s="92">
        <f t="shared" si="3"/>
        <v>13</v>
      </c>
      <c r="P11" s="92" t="s">
        <v>213</v>
      </c>
      <c r="Q11" s="96">
        <v>12</v>
      </c>
      <c r="R11" s="92">
        <f t="shared" si="4"/>
        <v>10200.91</v>
      </c>
      <c r="S11" s="92">
        <f t="shared" si="5"/>
        <v>8148.96</v>
      </c>
      <c r="T11" s="97">
        <f t="shared" si="6"/>
        <v>356.55</v>
      </c>
      <c r="U11" s="97">
        <f t="shared" si="7"/>
        <v>1695.4</v>
      </c>
    </row>
    <row r="12" ht="27" customHeight="1" spans="1:21">
      <c r="A12" s="83">
        <v>7</v>
      </c>
      <c r="B12" s="84" t="s">
        <v>233</v>
      </c>
      <c r="C12" s="84" t="s">
        <v>91</v>
      </c>
      <c r="D12" s="85" t="s">
        <v>234</v>
      </c>
      <c r="E12" s="84" t="s">
        <v>235</v>
      </c>
      <c r="F12" s="84" t="s">
        <v>236</v>
      </c>
      <c r="G12" s="86" t="s">
        <v>208</v>
      </c>
      <c r="H12" s="84" t="s">
        <v>209</v>
      </c>
      <c r="I12" s="84" t="s">
        <v>210</v>
      </c>
      <c r="J12" s="84" t="s">
        <v>211</v>
      </c>
      <c r="K12" s="93"/>
      <c r="L12" s="91">
        <f t="shared" si="0"/>
        <v>689.28</v>
      </c>
      <c r="M12" s="92">
        <f t="shared" si="1"/>
        <v>301.56</v>
      </c>
      <c r="N12" s="92">
        <f t="shared" si="2"/>
        <v>143</v>
      </c>
      <c r="O12" s="92">
        <f t="shared" si="3"/>
        <v>13</v>
      </c>
      <c r="P12" s="92" t="s">
        <v>213</v>
      </c>
      <c r="Q12" s="96">
        <v>12</v>
      </c>
      <c r="R12" s="92">
        <f t="shared" si="4"/>
        <v>10200.91</v>
      </c>
      <c r="S12" s="92">
        <f t="shared" si="5"/>
        <v>8148.96</v>
      </c>
      <c r="T12" s="97">
        <f t="shared" si="6"/>
        <v>356.55</v>
      </c>
      <c r="U12" s="97">
        <f t="shared" si="7"/>
        <v>1695.4</v>
      </c>
    </row>
    <row r="13" ht="27" customHeight="1" spans="1:21">
      <c r="A13" s="83">
        <v>8</v>
      </c>
      <c r="B13" s="84" t="s">
        <v>237</v>
      </c>
      <c r="C13" s="84" t="s">
        <v>91</v>
      </c>
      <c r="D13" s="85" t="s">
        <v>238</v>
      </c>
      <c r="E13" s="84" t="s">
        <v>239</v>
      </c>
      <c r="F13" s="84" t="s">
        <v>240</v>
      </c>
      <c r="G13" s="86" t="s">
        <v>208</v>
      </c>
      <c r="H13" s="84" t="s">
        <v>209</v>
      </c>
      <c r="I13" s="84" t="s">
        <v>210</v>
      </c>
      <c r="J13" s="84" t="s">
        <v>211</v>
      </c>
      <c r="K13" s="93"/>
      <c r="L13" s="91">
        <f t="shared" si="0"/>
        <v>689.28</v>
      </c>
      <c r="M13" s="92">
        <f t="shared" si="1"/>
        <v>301.56</v>
      </c>
      <c r="N13" s="92">
        <f t="shared" si="2"/>
        <v>143</v>
      </c>
      <c r="O13" s="92">
        <f t="shared" si="3"/>
        <v>13</v>
      </c>
      <c r="P13" s="92" t="s">
        <v>213</v>
      </c>
      <c r="Q13" s="96">
        <v>12</v>
      </c>
      <c r="R13" s="92">
        <f t="shared" si="4"/>
        <v>10200.91</v>
      </c>
      <c r="S13" s="92">
        <f t="shared" si="5"/>
        <v>8148.96</v>
      </c>
      <c r="T13" s="97">
        <f t="shared" si="6"/>
        <v>356.55</v>
      </c>
      <c r="U13" s="97">
        <f t="shared" si="7"/>
        <v>1695.4</v>
      </c>
    </row>
    <row r="14" ht="27" customHeight="1" spans="1:21">
      <c r="A14" s="83">
        <v>9</v>
      </c>
      <c r="B14" s="84" t="s">
        <v>241</v>
      </c>
      <c r="C14" s="84" t="s">
        <v>52</v>
      </c>
      <c r="D14" s="85" t="s">
        <v>242</v>
      </c>
      <c r="E14" s="84" t="s">
        <v>243</v>
      </c>
      <c r="F14" s="84" t="s">
        <v>244</v>
      </c>
      <c r="G14" s="86" t="s">
        <v>208</v>
      </c>
      <c r="H14" s="84" t="s">
        <v>209</v>
      </c>
      <c r="I14" s="84" t="s">
        <v>210</v>
      </c>
      <c r="J14" s="84" t="s">
        <v>211</v>
      </c>
      <c r="K14" s="93"/>
      <c r="L14" s="91">
        <f t="shared" si="0"/>
        <v>689.28</v>
      </c>
      <c r="M14" s="92">
        <f t="shared" si="1"/>
        <v>301.56</v>
      </c>
      <c r="N14" s="92">
        <f t="shared" si="2"/>
        <v>143</v>
      </c>
      <c r="O14" s="92">
        <f t="shared" si="3"/>
        <v>13</v>
      </c>
      <c r="P14" s="92" t="s">
        <v>213</v>
      </c>
      <c r="Q14" s="96">
        <v>12</v>
      </c>
      <c r="R14" s="92">
        <f t="shared" si="4"/>
        <v>10200.91</v>
      </c>
      <c r="S14" s="92">
        <f t="shared" si="5"/>
        <v>8148.96</v>
      </c>
      <c r="T14" s="97">
        <f t="shared" si="6"/>
        <v>356.55</v>
      </c>
      <c r="U14" s="97">
        <f t="shared" si="7"/>
        <v>1695.4</v>
      </c>
    </row>
    <row r="15" ht="27" customHeight="1" spans="1:21">
      <c r="A15" s="83">
        <v>10</v>
      </c>
      <c r="B15" s="84" t="s">
        <v>245</v>
      </c>
      <c r="C15" s="84" t="s">
        <v>52</v>
      </c>
      <c r="D15" s="85" t="s">
        <v>246</v>
      </c>
      <c r="E15" s="84" t="s">
        <v>247</v>
      </c>
      <c r="F15" s="84" t="s">
        <v>248</v>
      </c>
      <c r="G15" s="86" t="s">
        <v>208</v>
      </c>
      <c r="H15" s="84" t="s">
        <v>209</v>
      </c>
      <c r="I15" s="84" t="s">
        <v>210</v>
      </c>
      <c r="J15" s="84" t="s">
        <v>211</v>
      </c>
      <c r="K15" s="93"/>
      <c r="L15" s="91">
        <f t="shared" si="0"/>
        <v>689.28</v>
      </c>
      <c r="M15" s="92">
        <f t="shared" si="1"/>
        <v>301.56</v>
      </c>
      <c r="N15" s="92">
        <f t="shared" si="2"/>
        <v>143</v>
      </c>
      <c r="O15" s="92">
        <f t="shared" si="3"/>
        <v>13</v>
      </c>
      <c r="P15" s="92" t="s">
        <v>213</v>
      </c>
      <c r="Q15" s="96">
        <v>12</v>
      </c>
      <c r="R15" s="92">
        <f t="shared" si="4"/>
        <v>10200.91</v>
      </c>
      <c r="S15" s="92">
        <f t="shared" si="5"/>
        <v>8148.96</v>
      </c>
      <c r="T15" s="97">
        <f t="shared" si="6"/>
        <v>356.55</v>
      </c>
      <c r="U15" s="97">
        <f t="shared" si="7"/>
        <v>1695.4</v>
      </c>
    </row>
    <row r="16" ht="27" customHeight="1" spans="1:21">
      <c r="A16" s="83">
        <v>11</v>
      </c>
      <c r="B16" s="84" t="s">
        <v>249</v>
      </c>
      <c r="C16" s="84" t="s">
        <v>91</v>
      </c>
      <c r="D16" s="85" t="s">
        <v>250</v>
      </c>
      <c r="E16" s="84" t="s">
        <v>251</v>
      </c>
      <c r="F16" s="84" t="s">
        <v>252</v>
      </c>
      <c r="G16" s="86" t="s">
        <v>208</v>
      </c>
      <c r="H16" s="84" t="s">
        <v>209</v>
      </c>
      <c r="I16" s="84" t="s">
        <v>210</v>
      </c>
      <c r="J16" s="84" t="s">
        <v>211</v>
      </c>
      <c r="K16" s="93"/>
      <c r="L16" s="91">
        <f t="shared" si="0"/>
        <v>689.28</v>
      </c>
      <c r="M16" s="92">
        <f t="shared" si="1"/>
        <v>301.56</v>
      </c>
      <c r="N16" s="92">
        <f t="shared" si="2"/>
        <v>143</v>
      </c>
      <c r="O16" s="92">
        <f t="shared" si="3"/>
        <v>13</v>
      </c>
      <c r="P16" s="92" t="s">
        <v>213</v>
      </c>
      <c r="Q16" s="96">
        <v>12</v>
      </c>
      <c r="R16" s="92">
        <f t="shared" si="4"/>
        <v>10200.91</v>
      </c>
      <c r="S16" s="92">
        <f t="shared" si="5"/>
        <v>8148.96</v>
      </c>
      <c r="T16" s="97">
        <f t="shared" si="6"/>
        <v>356.55</v>
      </c>
      <c r="U16" s="97">
        <f t="shared" si="7"/>
        <v>1695.4</v>
      </c>
    </row>
    <row r="17" ht="27" customHeight="1" spans="1:21">
      <c r="A17" s="83">
        <v>12</v>
      </c>
      <c r="B17" s="84" t="s">
        <v>253</v>
      </c>
      <c r="C17" s="84" t="s">
        <v>91</v>
      </c>
      <c r="D17" s="85" t="s">
        <v>254</v>
      </c>
      <c r="E17" s="84" t="s">
        <v>255</v>
      </c>
      <c r="F17" s="84" t="s">
        <v>256</v>
      </c>
      <c r="G17" s="86" t="s">
        <v>208</v>
      </c>
      <c r="H17" s="84" t="s">
        <v>209</v>
      </c>
      <c r="I17" s="84" t="s">
        <v>210</v>
      </c>
      <c r="J17" s="84" t="s">
        <v>211</v>
      </c>
      <c r="K17" s="93"/>
      <c r="L17" s="91">
        <f t="shared" si="0"/>
        <v>689.28</v>
      </c>
      <c r="M17" s="92">
        <f t="shared" si="1"/>
        <v>301.56</v>
      </c>
      <c r="N17" s="92">
        <f t="shared" si="2"/>
        <v>143</v>
      </c>
      <c r="O17" s="92">
        <f t="shared" si="3"/>
        <v>13</v>
      </c>
      <c r="P17" s="92" t="s">
        <v>213</v>
      </c>
      <c r="Q17" s="96">
        <v>12</v>
      </c>
      <c r="R17" s="92">
        <f t="shared" si="4"/>
        <v>10200.91</v>
      </c>
      <c r="S17" s="92">
        <f t="shared" si="5"/>
        <v>8148.96</v>
      </c>
      <c r="T17" s="97">
        <f t="shared" si="6"/>
        <v>356.55</v>
      </c>
      <c r="U17" s="97">
        <f t="shared" si="7"/>
        <v>1695.4</v>
      </c>
    </row>
    <row r="18" ht="27" customHeight="1" spans="1:21">
      <c r="A18" s="83">
        <v>13</v>
      </c>
      <c r="B18" s="84" t="s">
        <v>257</v>
      </c>
      <c r="C18" s="84" t="s">
        <v>52</v>
      </c>
      <c r="D18" s="85" t="s">
        <v>258</v>
      </c>
      <c r="E18" s="84" t="s">
        <v>259</v>
      </c>
      <c r="F18" s="84" t="s">
        <v>260</v>
      </c>
      <c r="G18" s="86" t="s">
        <v>208</v>
      </c>
      <c r="H18" s="84" t="s">
        <v>209</v>
      </c>
      <c r="I18" s="84" t="s">
        <v>210</v>
      </c>
      <c r="J18" s="84" t="s">
        <v>211</v>
      </c>
      <c r="K18" s="94"/>
      <c r="L18" s="91">
        <f t="shared" si="0"/>
        <v>689.28</v>
      </c>
      <c r="M18" s="92">
        <f t="shared" si="1"/>
        <v>301.56</v>
      </c>
      <c r="N18" s="92">
        <f t="shared" si="2"/>
        <v>143</v>
      </c>
      <c r="O18" s="92">
        <f t="shared" si="3"/>
        <v>13</v>
      </c>
      <c r="P18" s="92" t="s">
        <v>213</v>
      </c>
      <c r="Q18" s="96">
        <v>12</v>
      </c>
      <c r="R18" s="92">
        <f t="shared" si="4"/>
        <v>10200.91</v>
      </c>
      <c r="S18" s="92">
        <f t="shared" si="5"/>
        <v>8148.96</v>
      </c>
      <c r="T18" s="97">
        <f t="shared" si="6"/>
        <v>356.55</v>
      </c>
      <c r="U18" s="97">
        <f t="shared" si="7"/>
        <v>1695.4</v>
      </c>
    </row>
    <row r="19" ht="27" customHeight="1" spans="1:21">
      <c r="A19" s="83">
        <v>14</v>
      </c>
      <c r="B19" s="84" t="s">
        <v>261</v>
      </c>
      <c r="C19" s="84" t="s">
        <v>91</v>
      </c>
      <c r="D19" s="85" t="s">
        <v>262</v>
      </c>
      <c r="E19" s="84" t="s">
        <v>263</v>
      </c>
      <c r="F19" s="84" t="s">
        <v>264</v>
      </c>
      <c r="G19" s="86" t="s">
        <v>208</v>
      </c>
      <c r="H19" s="84" t="s">
        <v>209</v>
      </c>
      <c r="I19" s="84" t="s">
        <v>210</v>
      </c>
      <c r="J19" s="84" t="s">
        <v>211</v>
      </c>
      <c r="K19" s="90" t="s">
        <v>212</v>
      </c>
      <c r="L19" s="91">
        <f t="shared" si="0"/>
        <v>689.28</v>
      </c>
      <c r="M19" s="92">
        <f t="shared" si="1"/>
        <v>301.56</v>
      </c>
      <c r="N19" s="92">
        <f t="shared" si="2"/>
        <v>143</v>
      </c>
      <c r="O19" s="92">
        <f t="shared" si="3"/>
        <v>13</v>
      </c>
      <c r="P19" s="92" t="s">
        <v>213</v>
      </c>
      <c r="Q19" s="96">
        <v>12</v>
      </c>
      <c r="R19" s="92">
        <f t="shared" si="4"/>
        <v>10200.91</v>
      </c>
      <c r="S19" s="92">
        <f t="shared" si="5"/>
        <v>8148.96</v>
      </c>
      <c r="T19" s="97">
        <f t="shared" si="6"/>
        <v>356.55</v>
      </c>
      <c r="U19" s="97">
        <f t="shared" si="7"/>
        <v>1695.4</v>
      </c>
    </row>
    <row r="20" ht="27" customHeight="1" spans="1:21">
      <c r="A20" s="83">
        <v>15</v>
      </c>
      <c r="B20" s="84" t="s">
        <v>265</v>
      </c>
      <c r="C20" s="84" t="s">
        <v>91</v>
      </c>
      <c r="D20" s="85" t="s">
        <v>266</v>
      </c>
      <c r="E20" s="84" t="s">
        <v>267</v>
      </c>
      <c r="F20" s="84" t="s">
        <v>268</v>
      </c>
      <c r="G20" s="86" t="s">
        <v>208</v>
      </c>
      <c r="H20" s="84" t="s">
        <v>209</v>
      </c>
      <c r="I20" s="84" t="s">
        <v>210</v>
      </c>
      <c r="J20" s="84" t="s">
        <v>211</v>
      </c>
      <c r="K20" s="93"/>
      <c r="L20" s="91">
        <f t="shared" si="0"/>
        <v>689.28</v>
      </c>
      <c r="M20" s="92">
        <f t="shared" si="1"/>
        <v>301.56</v>
      </c>
      <c r="N20" s="92">
        <f t="shared" si="2"/>
        <v>143</v>
      </c>
      <c r="O20" s="92">
        <f t="shared" si="3"/>
        <v>13</v>
      </c>
      <c r="P20" s="92" t="s">
        <v>213</v>
      </c>
      <c r="Q20" s="96">
        <v>12</v>
      </c>
      <c r="R20" s="92">
        <f t="shared" si="4"/>
        <v>10200.91</v>
      </c>
      <c r="S20" s="92">
        <f t="shared" si="5"/>
        <v>8148.96</v>
      </c>
      <c r="T20" s="97">
        <f t="shared" si="6"/>
        <v>356.55</v>
      </c>
      <c r="U20" s="97">
        <f t="shared" si="7"/>
        <v>1695.4</v>
      </c>
    </row>
    <row r="21" ht="27" customHeight="1" spans="1:21">
      <c r="A21" s="83">
        <v>16</v>
      </c>
      <c r="B21" s="84" t="s">
        <v>269</v>
      </c>
      <c r="C21" s="84" t="s">
        <v>91</v>
      </c>
      <c r="D21" s="85" t="s">
        <v>270</v>
      </c>
      <c r="E21" s="84" t="s">
        <v>271</v>
      </c>
      <c r="F21" s="84" t="s">
        <v>272</v>
      </c>
      <c r="G21" s="86" t="s">
        <v>208</v>
      </c>
      <c r="H21" s="84" t="s">
        <v>209</v>
      </c>
      <c r="I21" s="84" t="s">
        <v>210</v>
      </c>
      <c r="J21" s="84" t="s">
        <v>211</v>
      </c>
      <c r="K21" s="93"/>
      <c r="L21" s="91">
        <f t="shared" si="0"/>
        <v>689.28</v>
      </c>
      <c r="M21" s="92">
        <f t="shared" si="1"/>
        <v>301.56</v>
      </c>
      <c r="N21" s="92">
        <f t="shared" si="2"/>
        <v>143</v>
      </c>
      <c r="O21" s="92">
        <f t="shared" si="3"/>
        <v>13</v>
      </c>
      <c r="P21" s="92" t="s">
        <v>213</v>
      </c>
      <c r="Q21" s="96">
        <v>12</v>
      </c>
      <c r="R21" s="92">
        <f t="shared" si="4"/>
        <v>10200.91</v>
      </c>
      <c r="S21" s="92">
        <f t="shared" si="5"/>
        <v>8148.96</v>
      </c>
      <c r="T21" s="97">
        <f t="shared" si="6"/>
        <v>356.55</v>
      </c>
      <c r="U21" s="97">
        <f t="shared" si="7"/>
        <v>1695.4</v>
      </c>
    </row>
    <row r="22" ht="27" customHeight="1" spans="1:21">
      <c r="A22" s="83">
        <v>17</v>
      </c>
      <c r="B22" s="84" t="s">
        <v>273</v>
      </c>
      <c r="C22" s="84" t="s">
        <v>52</v>
      </c>
      <c r="D22" s="85" t="s">
        <v>274</v>
      </c>
      <c r="E22" s="84" t="s">
        <v>275</v>
      </c>
      <c r="F22" s="84" t="s">
        <v>276</v>
      </c>
      <c r="G22" s="86" t="s">
        <v>208</v>
      </c>
      <c r="H22" s="84" t="s">
        <v>209</v>
      </c>
      <c r="I22" s="84" t="s">
        <v>210</v>
      </c>
      <c r="J22" s="84" t="s">
        <v>211</v>
      </c>
      <c r="K22" s="93"/>
      <c r="L22" s="91">
        <f t="shared" si="0"/>
        <v>689.28</v>
      </c>
      <c r="M22" s="92">
        <f t="shared" si="1"/>
        <v>301.56</v>
      </c>
      <c r="N22" s="92">
        <f t="shared" si="2"/>
        <v>143</v>
      </c>
      <c r="O22" s="92">
        <f t="shared" si="3"/>
        <v>13</v>
      </c>
      <c r="P22" s="92" t="s">
        <v>213</v>
      </c>
      <c r="Q22" s="96">
        <v>12</v>
      </c>
      <c r="R22" s="92">
        <f t="shared" si="4"/>
        <v>10200.91</v>
      </c>
      <c r="S22" s="92">
        <f t="shared" si="5"/>
        <v>8148.96</v>
      </c>
      <c r="T22" s="97">
        <f t="shared" si="6"/>
        <v>356.55</v>
      </c>
      <c r="U22" s="97">
        <f t="shared" si="7"/>
        <v>1695.4</v>
      </c>
    </row>
    <row r="23" ht="27" customHeight="1" spans="1:21">
      <c r="A23" s="83">
        <v>18</v>
      </c>
      <c r="B23" s="84" t="s">
        <v>277</v>
      </c>
      <c r="C23" s="84" t="s">
        <v>52</v>
      </c>
      <c r="D23" s="85" t="s">
        <v>278</v>
      </c>
      <c r="E23" s="84" t="s">
        <v>279</v>
      </c>
      <c r="F23" s="84" t="s">
        <v>280</v>
      </c>
      <c r="G23" s="86" t="s">
        <v>208</v>
      </c>
      <c r="H23" s="84" t="s">
        <v>209</v>
      </c>
      <c r="I23" s="84" t="s">
        <v>210</v>
      </c>
      <c r="J23" s="84" t="s">
        <v>211</v>
      </c>
      <c r="K23" s="93"/>
      <c r="L23" s="91">
        <f t="shared" si="0"/>
        <v>689.28</v>
      </c>
      <c r="M23" s="92">
        <f t="shared" si="1"/>
        <v>301.56</v>
      </c>
      <c r="N23" s="92">
        <f t="shared" si="2"/>
        <v>143</v>
      </c>
      <c r="O23" s="92">
        <f t="shared" si="3"/>
        <v>13</v>
      </c>
      <c r="P23" s="92" t="s">
        <v>213</v>
      </c>
      <c r="Q23" s="96">
        <v>12</v>
      </c>
      <c r="R23" s="92">
        <f t="shared" si="4"/>
        <v>10200.91</v>
      </c>
      <c r="S23" s="92">
        <f t="shared" si="5"/>
        <v>8148.96</v>
      </c>
      <c r="T23" s="97">
        <f t="shared" si="6"/>
        <v>356.55</v>
      </c>
      <c r="U23" s="97">
        <f t="shared" si="7"/>
        <v>1695.4</v>
      </c>
    </row>
    <row r="24" ht="22" customHeight="1" spans="1:21">
      <c r="A24" s="83">
        <v>19</v>
      </c>
      <c r="B24" s="84" t="s">
        <v>281</v>
      </c>
      <c r="C24" s="84" t="s">
        <v>91</v>
      </c>
      <c r="D24" s="85" t="s">
        <v>282</v>
      </c>
      <c r="E24" s="84" t="s">
        <v>283</v>
      </c>
      <c r="F24" s="84" t="s">
        <v>284</v>
      </c>
      <c r="G24" s="86"/>
      <c r="H24" s="84"/>
      <c r="I24" s="84" t="s">
        <v>210</v>
      </c>
      <c r="J24" s="84" t="s">
        <v>211</v>
      </c>
      <c r="K24" s="93"/>
      <c r="L24" s="91">
        <f t="shared" si="0"/>
        <v>689.28</v>
      </c>
      <c r="M24" s="92">
        <f t="shared" si="1"/>
        <v>301.56</v>
      </c>
      <c r="N24" s="92">
        <f t="shared" si="2"/>
        <v>143</v>
      </c>
      <c r="O24" s="92">
        <f t="shared" si="3"/>
        <v>13</v>
      </c>
      <c r="P24" s="92" t="s">
        <v>213</v>
      </c>
      <c r="Q24" s="96">
        <v>12</v>
      </c>
      <c r="R24" s="92">
        <f t="shared" si="4"/>
        <v>10200.91</v>
      </c>
      <c r="S24" s="92">
        <f t="shared" si="5"/>
        <v>8148.96</v>
      </c>
      <c r="T24" s="97">
        <f t="shared" si="6"/>
        <v>356.55</v>
      </c>
      <c r="U24" s="97">
        <f t="shared" si="7"/>
        <v>1695.4</v>
      </c>
    </row>
    <row r="25" ht="22" customHeight="1" spans="1:21">
      <c r="A25" s="83">
        <v>20</v>
      </c>
      <c r="B25" s="84" t="s">
        <v>285</v>
      </c>
      <c r="C25" s="84" t="s">
        <v>91</v>
      </c>
      <c r="D25" s="85" t="s">
        <v>286</v>
      </c>
      <c r="E25" s="84" t="s">
        <v>287</v>
      </c>
      <c r="F25" s="84" t="s">
        <v>288</v>
      </c>
      <c r="G25" s="86"/>
      <c r="H25" s="84"/>
      <c r="I25" s="84" t="s">
        <v>210</v>
      </c>
      <c r="J25" s="84" t="s">
        <v>211</v>
      </c>
      <c r="K25" s="93"/>
      <c r="L25" s="91">
        <f t="shared" si="0"/>
        <v>689.28</v>
      </c>
      <c r="M25" s="92">
        <f t="shared" si="1"/>
        <v>301.56</v>
      </c>
      <c r="N25" s="92">
        <f t="shared" si="2"/>
        <v>143</v>
      </c>
      <c r="O25" s="92">
        <f t="shared" si="3"/>
        <v>13</v>
      </c>
      <c r="P25" s="92" t="s">
        <v>213</v>
      </c>
      <c r="Q25" s="96">
        <v>12</v>
      </c>
      <c r="R25" s="92">
        <f t="shared" si="4"/>
        <v>10200.91</v>
      </c>
      <c r="S25" s="92">
        <f t="shared" si="5"/>
        <v>8148.96</v>
      </c>
      <c r="T25" s="97">
        <f t="shared" si="6"/>
        <v>356.55</v>
      </c>
      <c r="U25" s="97">
        <f t="shared" si="7"/>
        <v>1695.4</v>
      </c>
    </row>
    <row r="26" ht="22" customHeight="1" spans="1:21">
      <c r="A26" s="83">
        <v>21</v>
      </c>
      <c r="B26" s="84" t="s">
        <v>289</v>
      </c>
      <c r="C26" s="84" t="s">
        <v>52</v>
      </c>
      <c r="D26" s="85" t="s">
        <v>290</v>
      </c>
      <c r="E26" s="84" t="s">
        <v>291</v>
      </c>
      <c r="F26" s="84" t="s">
        <v>292</v>
      </c>
      <c r="G26" s="86"/>
      <c r="H26" s="84"/>
      <c r="I26" s="84" t="s">
        <v>210</v>
      </c>
      <c r="J26" s="84" t="s">
        <v>211</v>
      </c>
      <c r="K26" s="93"/>
      <c r="L26" s="91">
        <f t="shared" si="0"/>
        <v>689.28</v>
      </c>
      <c r="M26" s="92">
        <f t="shared" si="1"/>
        <v>301.56</v>
      </c>
      <c r="N26" s="92">
        <f t="shared" si="2"/>
        <v>143</v>
      </c>
      <c r="O26" s="92">
        <f t="shared" si="3"/>
        <v>13</v>
      </c>
      <c r="P26" s="92" t="s">
        <v>213</v>
      </c>
      <c r="Q26" s="96">
        <v>12</v>
      </c>
      <c r="R26" s="92">
        <f t="shared" si="4"/>
        <v>10200.91</v>
      </c>
      <c r="S26" s="92">
        <f t="shared" si="5"/>
        <v>8148.96</v>
      </c>
      <c r="T26" s="97">
        <f t="shared" si="6"/>
        <v>356.55</v>
      </c>
      <c r="U26" s="97">
        <f t="shared" si="7"/>
        <v>1695.4</v>
      </c>
    </row>
    <row r="27" ht="22" customHeight="1" spans="1:21">
      <c r="A27" s="83">
        <v>22</v>
      </c>
      <c r="B27" s="84" t="s">
        <v>293</v>
      </c>
      <c r="C27" s="84" t="s">
        <v>52</v>
      </c>
      <c r="D27" s="85" t="s">
        <v>294</v>
      </c>
      <c r="E27" s="84" t="s">
        <v>295</v>
      </c>
      <c r="F27" s="84" t="s">
        <v>296</v>
      </c>
      <c r="G27" s="86"/>
      <c r="H27" s="84"/>
      <c r="I27" s="84" t="s">
        <v>210</v>
      </c>
      <c r="J27" s="84" t="s">
        <v>211</v>
      </c>
      <c r="K27" s="93"/>
      <c r="L27" s="91">
        <f t="shared" si="0"/>
        <v>689.28</v>
      </c>
      <c r="M27" s="92">
        <f t="shared" si="1"/>
        <v>301.56</v>
      </c>
      <c r="N27" s="92">
        <f t="shared" si="2"/>
        <v>143</v>
      </c>
      <c r="O27" s="92">
        <f t="shared" si="3"/>
        <v>13</v>
      </c>
      <c r="P27" s="92" t="s">
        <v>213</v>
      </c>
      <c r="Q27" s="96">
        <v>12</v>
      </c>
      <c r="R27" s="92">
        <f t="shared" si="4"/>
        <v>10200.91</v>
      </c>
      <c r="S27" s="92">
        <f t="shared" si="5"/>
        <v>8148.96</v>
      </c>
      <c r="T27" s="97">
        <f t="shared" si="6"/>
        <v>356.55</v>
      </c>
      <c r="U27" s="97">
        <f t="shared" si="7"/>
        <v>1695.4</v>
      </c>
    </row>
    <row r="28" ht="22" customHeight="1" spans="1:21">
      <c r="A28" s="83">
        <v>23</v>
      </c>
      <c r="B28" s="84" t="s">
        <v>297</v>
      </c>
      <c r="C28" s="84" t="s">
        <v>91</v>
      </c>
      <c r="D28" s="85" t="s">
        <v>298</v>
      </c>
      <c r="E28" s="84" t="s">
        <v>299</v>
      </c>
      <c r="F28" s="84" t="s">
        <v>300</v>
      </c>
      <c r="G28" s="86"/>
      <c r="H28" s="84"/>
      <c r="I28" s="84" t="s">
        <v>210</v>
      </c>
      <c r="J28" s="84" t="s">
        <v>211</v>
      </c>
      <c r="K28" s="93"/>
      <c r="L28" s="91">
        <f t="shared" si="0"/>
        <v>689.28</v>
      </c>
      <c r="M28" s="92">
        <f t="shared" si="1"/>
        <v>301.56</v>
      </c>
      <c r="N28" s="92">
        <f t="shared" si="2"/>
        <v>143</v>
      </c>
      <c r="O28" s="92">
        <f t="shared" si="3"/>
        <v>13</v>
      </c>
      <c r="P28" s="92" t="s">
        <v>213</v>
      </c>
      <c r="Q28" s="96">
        <v>12</v>
      </c>
      <c r="R28" s="92">
        <f t="shared" si="4"/>
        <v>10200.91</v>
      </c>
      <c r="S28" s="92">
        <f t="shared" si="5"/>
        <v>8148.96</v>
      </c>
      <c r="T28" s="97">
        <f t="shared" si="6"/>
        <v>356.55</v>
      </c>
      <c r="U28" s="97">
        <f t="shared" si="7"/>
        <v>1695.4</v>
      </c>
    </row>
    <row r="29" ht="22" customHeight="1" spans="1:21">
      <c r="A29" s="83">
        <v>24</v>
      </c>
      <c r="B29" s="84" t="s">
        <v>301</v>
      </c>
      <c r="C29" s="84" t="s">
        <v>91</v>
      </c>
      <c r="D29" s="85" t="s">
        <v>302</v>
      </c>
      <c r="E29" s="84" t="s">
        <v>303</v>
      </c>
      <c r="F29" s="84" t="s">
        <v>304</v>
      </c>
      <c r="G29" s="86"/>
      <c r="H29" s="84"/>
      <c r="I29" s="84" t="s">
        <v>210</v>
      </c>
      <c r="J29" s="84" t="s">
        <v>211</v>
      </c>
      <c r="K29" s="93"/>
      <c r="L29" s="91">
        <f t="shared" si="0"/>
        <v>689.28</v>
      </c>
      <c r="M29" s="92">
        <f t="shared" si="1"/>
        <v>301.56</v>
      </c>
      <c r="N29" s="92">
        <f t="shared" si="2"/>
        <v>143</v>
      </c>
      <c r="O29" s="92">
        <f t="shared" si="3"/>
        <v>13</v>
      </c>
      <c r="P29" s="92" t="s">
        <v>213</v>
      </c>
      <c r="Q29" s="96">
        <v>12</v>
      </c>
      <c r="R29" s="92">
        <f t="shared" si="4"/>
        <v>10200.91</v>
      </c>
      <c r="S29" s="92">
        <f t="shared" si="5"/>
        <v>8148.96</v>
      </c>
      <c r="T29" s="97">
        <f t="shared" si="6"/>
        <v>356.55</v>
      </c>
      <c r="U29" s="97">
        <f t="shared" si="7"/>
        <v>1695.4</v>
      </c>
    </row>
    <row r="30" ht="22" customHeight="1" spans="1:21">
      <c r="A30" s="83">
        <v>25</v>
      </c>
      <c r="B30" s="84" t="s">
        <v>305</v>
      </c>
      <c r="C30" s="84" t="s">
        <v>91</v>
      </c>
      <c r="D30" s="85" t="s">
        <v>306</v>
      </c>
      <c r="E30" s="84" t="s">
        <v>307</v>
      </c>
      <c r="F30" s="84" t="s">
        <v>308</v>
      </c>
      <c r="G30" s="86"/>
      <c r="H30" s="84"/>
      <c r="I30" s="84" t="s">
        <v>210</v>
      </c>
      <c r="J30" s="84" t="s">
        <v>211</v>
      </c>
      <c r="K30" s="93"/>
      <c r="L30" s="91">
        <f t="shared" si="0"/>
        <v>689.28</v>
      </c>
      <c r="M30" s="92">
        <f t="shared" si="1"/>
        <v>301.56</v>
      </c>
      <c r="N30" s="92">
        <f t="shared" si="2"/>
        <v>143</v>
      </c>
      <c r="O30" s="92">
        <f t="shared" si="3"/>
        <v>13</v>
      </c>
      <c r="P30" s="92" t="s">
        <v>213</v>
      </c>
      <c r="Q30" s="96">
        <v>12</v>
      </c>
      <c r="R30" s="92">
        <f t="shared" si="4"/>
        <v>10200.91</v>
      </c>
      <c r="S30" s="92">
        <f t="shared" si="5"/>
        <v>8148.96</v>
      </c>
      <c r="T30" s="97">
        <f t="shared" si="6"/>
        <v>356.55</v>
      </c>
      <c r="U30" s="97">
        <f t="shared" si="7"/>
        <v>1695.4</v>
      </c>
    </row>
    <row r="31" ht="22" customHeight="1" spans="1:21">
      <c r="A31" s="83">
        <v>26</v>
      </c>
      <c r="B31" s="84" t="s">
        <v>309</v>
      </c>
      <c r="C31" s="84" t="s">
        <v>91</v>
      </c>
      <c r="D31" s="85" t="s">
        <v>310</v>
      </c>
      <c r="E31" s="84" t="s">
        <v>311</v>
      </c>
      <c r="F31" s="84" t="s">
        <v>312</v>
      </c>
      <c r="G31" s="86"/>
      <c r="H31" s="84"/>
      <c r="I31" s="84" t="s">
        <v>210</v>
      </c>
      <c r="J31" s="84" t="s">
        <v>211</v>
      </c>
      <c r="K31" s="94"/>
      <c r="L31" s="91">
        <f t="shared" si="0"/>
        <v>689.28</v>
      </c>
      <c r="M31" s="92">
        <f t="shared" si="1"/>
        <v>301.56</v>
      </c>
      <c r="N31" s="92">
        <f t="shared" si="2"/>
        <v>143</v>
      </c>
      <c r="O31" s="92">
        <f t="shared" si="3"/>
        <v>13</v>
      </c>
      <c r="P31" s="92" t="s">
        <v>213</v>
      </c>
      <c r="Q31" s="96">
        <v>12</v>
      </c>
      <c r="R31" s="92">
        <f t="shared" si="4"/>
        <v>10187.89</v>
      </c>
      <c r="S31" s="92">
        <f t="shared" ref="S31:S34" si="8">4027*0.16*3+4308*0.16*9</f>
        <v>8136.48</v>
      </c>
      <c r="T31" s="97">
        <f t="shared" ref="T31:T34" si="9">28.19*3+30.16*9</f>
        <v>356.01</v>
      </c>
      <c r="U31" s="97">
        <f t="shared" si="7"/>
        <v>1695.4</v>
      </c>
    </row>
    <row r="32" ht="22" customHeight="1" spans="1:21">
      <c r="A32" s="83">
        <v>27</v>
      </c>
      <c r="B32" s="84" t="s">
        <v>313</v>
      </c>
      <c r="C32" s="84" t="s">
        <v>52</v>
      </c>
      <c r="D32" s="85" t="s">
        <v>314</v>
      </c>
      <c r="E32" s="84" t="s">
        <v>315</v>
      </c>
      <c r="F32" s="84" t="s">
        <v>316</v>
      </c>
      <c r="G32" s="86"/>
      <c r="H32" s="84"/>
      <c r="I32" s="84" t="s">
        <v>210</v>
      </c>
      <c r="J32" s="84" t="s">
        <v>211</v>
      </c>
      <c r="K32" s="90" t="s">
        <v>212</v>
      </c>
      <c r="L32" s="91">
        <f t="shared" si="0"/>
        <v>689.28</v>
      </c>
      <c r="M32" s="92">
        <f t="shared" si="1"/>
        <v>301.56</v>
      </c>
      <c r="N32" s="92">
        <f t="shared" si="2"/>
        <v>143</v>
      </c>
      <c r="O32" s="92">
        <f t="shared" si="3"/>
        <v>13</v>
      </c>
      <c r="P32" s="92" t="s">
        <v>213</v>
      </c>
      <c r="Q32" s="96">
        <v>12</v>
      </c>
      <c r="R32" s="92">
        <f t="shared" si="4"/>
        <v>10187.89</v>
      </c>
      <c r="S32" s="92">
        <f t="shared" si="8"/>
        <v>8136.48</v>
      </c>
      <c r="T32" s="97">
        <f t="shared" si="9"/>
        <v>356.01</v>
      </c>
      <c r="U32" s="97">
        <f t="shared" si="7"/>
        <v>1695.4</v>
      </c>
    </row>
    <row r="33" ht="22" customHeight="1" spans="1:21">
      <c r="A33" s="83">
        <v>28</v>
      </c>
      <c r="B33" s="84" t="s">
        <v>317</v>
      </c>
      <c r="C33" s="84" t="s">
        <v>52</v>
      </c>
      <c r="D33" s="85" t="s">
        <v>318</v>
      </c>
      <c r="E33" s="84" t="s">
        <v>319</v>
      </c>
      <c r="F33" s="84" t="s">
        <v>320</v>
      </c>
      <c r="G33" s="86"/>
      <c r="H33" s="84"/>
      <c r="I33" s="84" t="s">
        <v>210</v>
      </c>
      <c r="J33" s="84" t="s">
        <v>211</v>
      </c>
      <c r="K33" s="93"/>
      <c r="L33" s="91">
        <f t="shared" si="0"/>
        <v>689.28</v>
      </c>
      <c r="M33" s="92">
        <f t="shared" si="1"/>
        <v>301.56</v>
      </c>
      <c r="N33" s="92">
        <f t="shared" si="2"/>
        <v>143</v>
      </c>
      <c r="O33" s="92">
        <f t="shared" si="3"/>
        <v>13</v>
      </c>
      <c r="P33" s="92" t="s">
        <v>213</v>
      </c>
      <c r="Q33" s="96">
        <v>12</v>
      </c>
      <c r="R33" s="92">
        <f t="shared" si="4"/>
        <v>10187.89</v>
      </c>
      <c r="S33" s="92">
        <f t="shared" si="8"/>
        <v>8136.48</v>
      </c>
      <c r="T33" s="97">
        <f t="shared" si="9"/>
        <v>356.01</v>
      </c>
      <c r="U33" s="97">
        <f t="shared" si="7"/>
        <v>1695.4</v>
      </c>
    </row>
    <row r="34" ht="22" customHeight="1" spans="1:21">
      <c r="A34" s="83">
        <v>29</v>
      </c>
      <c r="B34" s="84" t="s">
        <v>321</v>
      </c>
      <c r="C34" s="84" t="s">
        <v>52</v>
      </c>
      <c r="D34" s="85" t="s">
        <v>322</v>
      </c>
      <c r="E34" s="84" t="s">
        <v>323</v>
      </c>
      <c r="F34" s="84" t="s">
        <v>324</v>
      </c>
      <c r="G34" s="86"/>
      <c r="H34" s="84"/>
      <c r="I34" s="84" t="s">
        <v>210</v>
      </c>
      <c r="J34" s="84" t="s">
        <v>211</v>
      </c>
      <c r="K34" s="93"/>
      <c r="L34" s="91">
        <f t="shared" si="0"/>
        <v>689.28</v>
      </c>
      <c r="M34" s="92">
        <f t="shared" si="1"/>
        <v>301.56</v>
      </c>
      <c r="N34" s="92">
        <f t="shared" si="2"/>
        <v>143</v>
      </c>
      <c r="O34" s="92">
        <f t="shared" si="3"/>
        <v>13</v>
      </c>
      <c r="P34" s="92" t="s">
        <v>213</v>
      </c>
      <c r="Q34" s="96">
        <v>12</v>
      </c>
      <c r="R34" s="92">
        <f t="shared" si="4"/>
        <v>10187.89</v>
      </c>
      <c r="S34" s="92">
        <f t="shared" si="8"/>
        <v>8136.48</v>
      </c>
      <c r="T34" s="97">
        <f t="shared" si="9"/>
        <v>356.01</v>
      </c>
      <c r="U34" s="97">
        <f t="shared" si="7"/>
        <v>1695.4</v>
      </c>
    </row>
    <row r="35" ht="22" customHeight="1" spans="1:21">
      <c r="A35" s="83">
        <v>30</v>
      </c>
      <c r="B35" s="84" t="s">
        <v>325</v>
      </c>
      <c r="C35" s="84" t="s">
        <v>91</v>
      </c>
      <c r="D35" s="85" t="s">
        <v>326</v>
      </c>
      <c r="E35" s="84" t="s">
        <v>327</v>
      </c>
      <c r="F35" s="84" t="s">
        <v>328</v>
      </c>
      <c r="G35" s="86"/>
      <c r="H35" s="84"/>
      <c r="I35" s="84" t="s">
        <v>210</v>
      </c>
      <c r="J35" s="84" t="s">
        <v>211</v>
      </c>
      <c r="K35" s="93"/>
      <c r="L35" s="91">
        <f t="shared" si="0"/>
        <v>689.28</v>
      </c>
      <c r="M35" s="92">
        <f t="shared" si="1"/>
        <v>301.56</v>
      </c>
      <c r="N35" s="92">
        <f t="shared" si="2"/>
        <v>143</v>
      </c>
      <c r="O35" s="92">
        <f t="shared" si="3"/>
        <v>13</v>
      </c>
      <c r="P35" s="92" t="s">
        <v>213</v>
      </c>
      <c r="Q35" s="96">
        <v>12</v>
      </c>
      <c r="R35" s="92">
        <f t="shared" si="4"/>
        <v>10200.91</v>
      </c>
      <c r="S35" s="92">
        <f t="shared" ref="S35:S40" si="10">4053*0.16*3+4308*0.16*9</f>
        <v>8148.96</v>
      </c>
      <c r="T35" s="97">
        <f t="shared" ref="T35:T40" si="11">28.37*3+30.16*9</f>
        <v>356.55</v>
      </c>
      <c r="U35" s="97">
        <f t="shared" si="7"/>
        <v>1695.4</v>
      </c>
    </row>
    <row r="36" ht="22" customHeight="1" spans="1:21">
      <c r="A36" s="83">
        <v>31</v>
      </c>
      <c r="B36" s="84" t="s">
        <v>329</v>
      </c>
      <c r="C36" s="84" t="s">
        <v>91</v>
      </c>
      <c r="D36" s="85" t="s">
        <v>330</v>
      </c>
      <c r="E36" s="84" t="s">
        <v>331</v>
      </c>
      <c r="F36" s="84" t="s">
        <v>308</v>
      </c>
      <c r="G36" s="86"/>
      <c r="H36" s="84"/>
      <c r="I36" s="84" t="s">
        <v>210</v>
      </c>
      <c r="J36" s="84" t="s">
        <v>211</v>
      </c>
      <c r="K36" s="93"/>
      <c r="L36" s="91">
        <f t="shared" si="0"/>
        <v>689.28</v>
      </c>
      <c r="M36" s="92">
        <f t="shared" si="1"/>
        <v>301.56</v>
      </c>
      <c r="N36" s="92">
        <f t="shared" si="2"/>
        <v>143</v>
      </c>
      <c r="O36" s="92">
        <f t="shared" si="3"/>
        <v>13</v>
      </c>
      <c r="P36" s="92" t="s">
        <v>213</v>
      </c>
      <c r="Q36" s="96">
        <v>12</v>
      </c>
      <c r="R36" s="92">
        <f t="shared" si="4"/>
        <v>10200.91</v>
      </c>
      <c r="S36" s="92">
        <f t="shared" si="10"/>
        <v>8148.96</v>
      </c>
      <c r="T36" s="97">
        <f t="shared" si="11"/>
        <v>356.55</v>
      </c>
      <c r="U36" s="97">
        <f t="shared" si="7"/>
        <v>1695.4</v>
      </c>
    </row>
    <row r="37" ht="22" customHeight="1" spans="1:21">
      <c r="A37" s="83">
        <v>32</v>
      </c>
      <c r="B37" s="84" t="s">
        <v>332</v>
      </c>
      <c r="C37" s="84" t="s">
        <v>52</v>
      </c>
      <c r="D37" s="85" t="s">
        <v>333</v>
      </c>
      <c r="E37" s="84" t="s">
        <v>334</v>
      </c>
      <c r="F37" s="84" t="s">
        <v>335</v>
      </c>
      <c r="G37" s="86"/>
      <c r="H37" s="84"/>
      <c r="I37" s="84" t="s">
        <v>210</v>
      </c>
      <c r="J37" s="84" t="s">
        <v>211</v>
      </c>
      <c r="K37" s="93"/>
      <c r="L37" s="91">
        <f t="shared" si="0"/>
        <v>689.28</v>
      </c>
      <c r="M37" s="92">
        <f t="shared" si="1"/>
        <v>301.56</v>
      </c>
      <c r="N37" s="92">
        <f t="shared" si="2"/>
        <v>143</v>
      </c>
      <c r="O37" s="92">
        <f t="shared" si="3"/>
        <v>13</v>
      </c>
      <c r="P37" s="92" t="s">
        <v>213</v>
      </c>
      <c r="Q37" s="96">
        <v>12</v>
      </c>
      <c r="R37" s="92">
        <f t="shared" si="4"/>
        <v>10200.91</v>
      </c>
      <c r="S37" s="92">
        <f t="shared" si="10"/>
        <v>8148.96</v>
      </c>
      <c r="T37" s="97">
        <f t="shared" si="11"/>
        <v>356.55</v>
      </c>
      <c r="U37" s="97">
        <f t="shared" si="7"/>
        <v>1695.4</v>
      </c>
    </row>
    <row r="38" ht="22" customHeight="1" spans="1:21">
      <c r="A38" s="83">
        <v>33</v>
      </c>
      <c r="B38" s="84" t="s">
        <v>336</v>
      </c>
      <c r="C38" s="84" t="s">
        <v>52</v>
      </c>
      <c r="D38" s="85" t="s">
        <v>337</v>
      </c>
      <c r="E38" s="84" t="s">
        <v>338</v>
      </c>
      <c r="F38" s="84" t="s">
        <v>339</v>
      </c>
      <c r="G38" s="86"/>
      <c r="H38" s="84"/>
      <c r="I38" s="84" t="s">
        <v>210</v>
      </c>
      <c r="J38" s="84" t="s">
        <v>211</v>
      </c>
      <c r="K38" s="93"/>
      <c r="L38" s="91">
        <f t="shared" si="0"/>
        <v>689.28</v>
      </c>
      <c r="M38" s="92">
        <f t="shared" si="1"/>
        <v>301.56</v>
      </c>
      <c r="N38" s="92">
        <f t="shared" si="2"/>
        <v>143</v>
      </c>
      <c r="O38" s="92">
        <f t="shared" si="3"/>
        <v>13</v>
      </c>
      <c r="P38" s="92" t="s">
        <v>213</v>
      </c>
      <c r="Q38" s="96">
        <v>12</v>
      </c>
      <c r="R38" s="92">
        <f t="shared" si="4"/>
        <v>10200.91</v>
      </c>
      <c r="S38" s="92">
        <f t="shared" si="10"/>
        <v>8148.96</v>
      </c>
      <c r="T38" s="97">
        <f t="shared" si="11"/>
        <v>356.55</v>
      </c>
      <c r="U38" s="97">
        <f t="shared" si="7"/>
        <v>1695.4</v>
      </c>
    </row>
    <row r="39" ht="22" customHeight="1" spans="1:21">
      <c r="A39" s="83">
        <v>34</v>
      </c>
      <c r="B39" s="84" t="s">
        <v>340</v>
      </c>
      <c r="C39" s="84" t="s">
        <v>52</v>
      </c>
      <c r="D39" s="85" t="s">
        <v>341</v>
      </c>
      <c r="E39" s="84" t="s">
        <v>342</v>
      </c>
      <c r="F39" s="84" t="s">
        <v>343</v>
      </c>
      <c r="G39" s="86"/>
      <c r="H39" s="84"/>
      <c r="I39" s="84" t="s">
        <v>210</v>
      </c>
      <c r="J39" s="84" t="s">
        <v>211</v>
      </c>
      <c r="K39" s="93"/>
      <c r="L39" s="91">
        <f t="shared" si="0"/>
        <v>689.28</v>
      </c>
      <c r="M39" s="92">
        <f t="shared" si="1"/>
        <v>301.56</v>
      </c>
      <c r="N39" s="92">
        <f t="shared" si="2"/>
        <v>143</v>
      </c>
      <c r="O39" s="92">
        <f t="shared" si="3"/>
        <v>13</v>
      </c>
      <c r="P39" s="92" t="s">
        <v>213</v>
      </c>
      <c r="Q39" s="96">
        <v>12</v>
      </c>
      <c r="R39" s="92">
        <f t="shared" si="4"/>
        <v>10200.91</v>
      </c>
      <c r="S39" s="92">
        <f t="shared" si="10"/>
        <v>8148.96</v>
      </c>
      <c r="T39" s="97">
        <f t="shared" si="11"/>
        <v>356.55</v>
      </c>
      <c r="U39" s="97">
        <f t="shared" si="7"/>
        <v>1695.4</v>
      </c>
    </row>
    <row r="40" ht="22" customHeight="1" spans="1:21">
      <c r="A40" s="83">
        <v>35</v>
      </c>
      <c r="B40" s="84" t="s">
        <v>344</v>
      </c>
      <c r="C40" s="84" t="s">
        <v>52</v>
      </c>
      <c r="D40" s="85" t="s">
        <v>345</v>
      </c>
      <c r="E40" s="84" t="s">
        <v>346</v>
      </c>
      <c r="F40" s="84" t="s">
        <v>347</v>
      </c>
      <c r="G40" s="86"/>
      <c r="H40" s="84"/>
      <c r="I40" s="84" t="s">
        <v>210</v>
      </c>
      <c r="J40" s="84" t="s">
        <v>211</v>
      </c>
      <c r="K40" s="94"/>
      <c r="L40" s="91">
        <f t="shared" si="0"/>
        <v>689.28</v>
      </c>
      <c r="M40" s="92">
        <f t="shared" si="1"/>
        <v>301.56</v>
      </c>
      <c r="N40" s="92">
        <f t="shared" si="2"/>
        <v>143</v>
      </c>
      <c r="O40" s="92">
        <f t="shared" si="3"/>
        <v>13</v>
      </c>
      <c r="P40" s="92" t="s">
        <v>213</v>
      </c>
      <c r="Q40" s="96">
        <v>12</v>
      </c>
      <c r="R40" s="92">
        <f t="shared" si="4"/>
        <v>10200.91</v>
      </c>
      <c r="S40" s="92">
        <f t="shared" si="10"/>
        <v>8148.96</v>
      </c>
      <c r="T40" s="97">
        <f t="shared" si="11"/>
        <v>356.55</v>
      </c>
      <c r="U40" s="97">
        <f t="shared" si="7"/>
        <v>1695.4</v>
      </c>
    </row>
    <row r="41" ht="16.5" spans="1:21">
      <c r="A41" s="87" t="s">
        <v>25</v>
      </c>
      <c r="B41" s="87"/>
      <c r="C41" s="87"/>
      <c r="D41" s="88"/>
      <c r="E41" s="87"/>
      <c r="F41" s="87"/>
      <c r="G41" s="87"/>
      <c r="H41" s="87"/>
      <c r="I41" s="87"/>
      <c r="J41" s="87"/>
      <c r="K41" s="87"/>
      <c r="L41" s="95"/>
      <c r="M41" s="24"/>
      <c r="N41" s="24"/>
      <c r="O41" s="24"/>
      <c r="P41" s="24"/>
      <c r="Q41" s="24"/>
      <c r="R41" s="24">
        <f t="shared" ref="R41:U41" si="12">SUM(R6:R40)</f>
        <v>356979.77</v>
      </c>
      <c r="S41" s="24">
        <f t="shared" si="12"/>
        <v>285163.68</v>
      </c>
      <c r="T41" s="24">
        <f t="shared" si="12"/>
        <v>12477.09</v>
      </c>
      <c r="U41" s="24">
        <f t="shared" si="12"/>
        <v>59339</v>
      </c>
    </row>
  </sheetData>
  <mergeCells count="30">
    <mergeCell ref="A1:U1"/>
    <mergeCell ref="A2:U2"/>
    <mergeCell ref="I3:J3"/>
    <mergeCell ref="L3:O3"/>
    <mergeCell ref="R3:U3"/>
    <mergeCell ref="A41:K41"/>
    <mergeCell ref="A3:A5"/>
    <mergeCell ref="B3:B5"/>
    <mergeCell ref="C3:C5"/>
    <mergeCell ref="D3:D5"/>
    <mergeCell ref="E3:E5"/>
    <mergeCell ref="F3:F5"/>
    <mergeCell ref="G3:G5"/>
    <mergeCell ref="H3:H5"/>
    <mergeCell ref="I4:I5"/>
    <mergeCell ref="J4:J5"/>
    <mergeCell ref="K3:K5"/>
    <mergeCell ref="K6:K18"/>
    <mergeCell ref="K19:K31"/>
    <mergeCell ref="K32:K40"/>
    <mergeCell ref="L4:L5"/>
    <mergeCell ref="M4:M5"/>
    <mergeCell ref="N4:N5"/>
    <mergeCell ref="O4:O5"/>
    <mergeCell ref="P3:P5"/>
    <mergeCell ref="Q3:Q5"/>
    <mergeCell ref="R4:R5"/>
    <mergeCell ref="S4:S5"/>
    <mergeCell ref="T4:T5"/>
    <mergeCell ref="U4:U5"/>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0"/>
  <sheetViews>
    <sheetView topLeftCell="C1" workbookViewId="0">
      <selection activeCell="D7" sqref="D7"/>
    </sheetView>
  </sheetViews>
  <sheetFormatPr defaultColWidth="9" defaultRowHeight="13.5"/>
  <cols>
    <col min="1" max="1" width="4.125" customWidth="1"/>
    <col min="2" max="2" width="7.625" customWidth="1"/>
    <col min="3" max="3" width="5.75" customWidth="1"/>
    <col min="4" max="4" width="13.5" customWidth="1"/>
    <col min="5" max="5" width="5.625" customWidth="1"/>
    <col min="8" max="8" width="11" customWidth="1"/>
    <col min="9" max="9" width="5.125" customWidth="1"/>
    <col min="10" max="10" width="6.625" customWidth="1"/>
    <col min="12" max="15" width="7.75" customWidth="1"/>
    <col min="17" max="19" width="7.5" customWidth="1"/>
    <col min="20" max="21" width="10.5" customWidth="1"/>
  </cols>
  <sheetData>
    <row r="1" ht="45" customHeight="1" spans="1:23">
      <c r="A1" s="36" t="s">
        <v>348</v>
      </c>
      <c r="B1" s="36"/>
      <c r="C1" s="36"/>
      <c r="D1" s="36"/>
      <c r="E1" s="36"/>
      <c r="F1" s="36"/>
      <c r="G1" s="36"/>
      <c r="H1" s="36"/>
      <c r="I1" s="36"/>
      <c r="J1" s="36"/>
      <c r="K1" s="36"/>
      <c r="L1" s="36"/>
      <c r="M1" s="36"/>
      <c r="N1" s="36"/>
      <c r="O1" s="36"/>
      <c r="P1" s="36"/>
      <c r="Q1" s="36"/>
      <c r="R1" s="36"/>
      <c r="S1" s="36"/>
      <c r="T1" s="36"/>
      <c r="U1" s="36"/>
      <c r="V1" s="70"/>
      <c r="W1" s="71"/>
    </row>
    <row r="2" ht="32" customHeight="1" spans="1:23">
      <c r="A2" s="62" t="s">
        <v>349</v>
      </c>
      <c r="B2" s="62"/>
      <c r="C2" s="62"/>
      <c r="D2" s="62"/>
      <c r="E2" s="62"/>
      <c r="F2" s="62"/>
      <c r="G2" s="62"/>
      <c r="H2" s="62"/>
      <c r="I2" s="62"/>
      <c r="J2" s="62"/>
      <c r="K2" s="62"/>
      <c r="L2" s="62"/>
      <c r="M2" s="62"/>
      <c r="N2" s="62"/>
      <c r="O2" s="62"/>
      <c r="P2" s="62"/>
      <c r="Q2" s="62"/>
      <c r="R2" s="62"/>
      <c r="S2" s="62"/>
      <c r="T2" s="62"/>
      <c r="U2" s="62"/>
      <c r="V2" s="72"/>
      <c r="W2" s="73"/>
    </row>
    <row r="3" ht="23" customHeight="1" spans="1:23">
      <c r="A3" s="5" t="s">
        <v>1</v>
      </c>
      <c r="B3" s="5" t="s">
        <v>28</v>
      </c>
      <c r="C3" s="5" t="s">
        <v>29</v>
      </c>
      <c r="D3" s="5" t="s">
        <v>30</v>
      </c>
      <c r="E3" s="5" t="s">
        <v>31</v>
      </c>
      <c r="F3" s="5" t="s">
        <v>350</v>
      </c>
      <c r="G3" s="5" t="s">
        <v>125</v>
      </c>
      <c r="H3" s="5" t="s">
        <v>126</v>
      </c>
      <c r="I3" s="5" t="s">
        <v>36</v>
      </c>
      <c r="J3" s="46" t="s">
        <v>37</v>
      </c>
      <c r="K3" s="47" t="s">
        <v>38</v>
      </c>
      <c r="L3" s="5"/>
      <c r="M3" s="5"/>
      <c r="N3" s="5"/>
      <c r="O3" s="5"/>
      <c r="P3" s="16" t="s">
        <v>127</v>
      </c>
      <c r="Q3" s="16"/>
      <c r="R3" s="16"/>
      <c r="S3" s="56"/>
      <c r="T3" s="16" t="s">
        <v>351</v>
      </c>
      <c r="U3" s="46" t="s">
        <v>352</v>
      </c>
      <c r="V3" s="74" t="s">
        <v>353</v>
      </c>
      <c r="W3" s="75" t="s">
        <v>354</v>
      </c>
    </row>
    <row r="4" ht="24" customHeight="1" spans="1:23">
      <c r="A4" s="5"/>
      <c r="B4" s="5"/>
      <c r="C4" s="5"/>
      <c r="D4" s="38"/>
      <c r="E4" s="5"/>
      <c r="F4" s="5"/>
      <c r="G4" s="5"/>
      <c r="H4" s="5"/>
      <c r="I4" s="5"/>
      <c r="J4" s="46"/>
      <c r="K4" s="5" t="s">
        <v>46</v>
      </c>
      <c r="L4" s="5" t="s">
        <v>47</v>
      </c>
      <c r="M4" s="5" t="s">
        <v>48</v>
      </c>
      <c r="N4" s="5" t="s">
        <v>49</v>
      </c>
      <c r="O4" s="5" t="s">
        <v>50</v>
      </c>
      <c r="P4" s="16" t="s">
        <v>46</v>
      </c>
      <c r="Q4" s="5" t="s">
        <v>47</v>
      </c>
      <c r="R4" s="5" t="s">
        <v>48</v>
      </c>
      <c r="S4" s="5" t="s">
        <v>49</v>
      </c>
      <c r="T4" s="16"/>
      <c r="U4" s="46"/>
      <c r="V4" s="76"/>
      <c r="W4" s="75"/>
    </row>
    <row r="5" spans="1:23">
      <c r="A5" s="5"/>
      <c r="B5" s="5"/>
      <c r="C5" s="5"/>
      <c r="D5" s="38"/>
      <c r="E5" s="5"/>
      <c r="F5" s="5"/>
      <c r="G5" s="5"/>
      <c r="H5" s="5"/>
      <c r="I5" s="5"/>
      <c r="J5" s="46"/>
      <c r="K5" s="5"/>
      <c r="L5" s="5"/>
      <c r="M5" s="5"/>
      <c r="N5" s="5"/>
      <c r="O5" s="5"/>
      <c r="P5" s="16"/>
      <c r="Q5" s="5"/>
      <c r="R5" s="5"/>
      <c r="S5" s="5"/>
      <c r="T5" s="16"/>
      <c r="U5" s="46"/>
      <c r="V5" s="77"/>
      <c r="W5" s="75"/>
    </row>
    <row r="6" ht="35" customHeight="1" spans="1:23">
      <c r="A6" s="63">
        <v>1</v>
      </c>
      <c r="B6" s="40" t="s">
        <v>355</v>
      </c>
      <c r="C6" s="40" t="s">
        <v>91</v>
      </c>
      <c r="D6" s="249" t="s">
        <v>356</v>
      </c>
      <c r="E6" s="40" t="s">
        <v>357</v>
      </c>
      <c r="F6" s="40" t="s">
        <v>358</v>
      </c>
      <c r="G6" s="64">
        <v>45108</v>
      </c>
      <c r="H6" s="65" t="s">
        <v>359</v>
      </c>
      <c r="I6" s="65" t="s">
        <v>360</v>
      </c>
      <c r="J6" s="65" t="s">
        <v>210</v>
      </c>
      <c r="K6" s="34">
        <f>L6+M6+N6+O6</f>
        <v>6418.74</v>
      </c>
      <c r="L6" s="25">
        <f>689.28*6</f>
        <v>4135.68</v>
      </c>
      <c r="M6" s="25">
        <f>30.16*6</f>
        <v>180.96</v>
      </c>
      <c r="N6" s="25">
        <f>322.16*6</f>
        <v>1932.96</v>
      </c>
      <c r="O6" s="25">
        <f>28.19*6</f>
        <v>169.14</v>
      </c>
      <c r="P6" s="34">
        <f>Q6+R6+S6</f>
        <v>2628.6</v>
      </c>
      <c r="Q6" s="24">
        <f>344.64*6</f>
        <v>2067.84</v>
      </c>
      <c r="R6" s="75">
        <f>12.92*6</f>
        <v>77.52</v>
      </c>
      <c r="S6" s="24">
        <f>80.54*6</f>
        <v>483.24</v>
      </c>
      <c r="T6" s="24" t="s">
        <v>69</v>
      </c>
      <c r="U6" s="24" t="s">
        <v>69</v>
      </c>
      <c r="V6" s="35">
        <f>L6+M6+N6</f>
        <v>6249.6</v>
      </c>
      <c r="W6" s="75">
        <f>P6*0.25</f>
        <v>657.15</v>
      </c>
    </row>
    <row r="7" ht="35" customHeight="1" spans="1:23">
      <c r="A7" s="63">
        <v>2</v>
      </c>
      <c r="B7" s="40" t="s">
        <v>361</v>
      </c>
      <c r="C7" s="40" t="s">
        <v>52</v>
      </c>
      <c r="D7" s="40" t="s">
        <v>362</v>
      </c>
      <c r="E7" s="40" t="s">
        <v>357</v>
      </c>
      <c r="F7" s="40" t="s">
        <v>363</v>
      </c>
      <c r="G7" s="64">
        <v>45870</v>
      </c>
      <c r="H7" s="65" t="s">
        <v>364</v>
      </c>
      <c r="I7" s="65" t="s">
        <v>360</v>
      </c>
      <c r="J7" s="65" t="s">
        <v>210</v>
      </c>
      <c r="K7" s="34">
        <f>L7+M7+N7+O7</f>
        <v>1069.79</v>
      </c>
      <c r="L7" s="25">
        <f>689.28</f>
        <v>689.28</v>
      </c>
      <c r="M7" s="25">
        <f>30.16</f>
        <v>30.16</v>
      </c>
      <c r="N7" s="25" t="s">
        <v>365</v>
      </c>
      <c r="O7" s="69">
        <v>28.19</v>
      </c>
      <c r="P7" s="24">
        <f>Q7+R7+S7</f>
        <v>438.06</v>
      </c>
      <c r="Q7" s="24">
        <f>344.64</f>
        <v>344.64</v>
      </c>
      <c r="R7" s="24">
        <f>12.92</f>
        <v>12.92</v>
      </c>
      <c r="S7" s="24">
        <f>80.5</f>
        <v>80.5</v>
      </c>
      <c r="T7" s="53">
        <v>202509</v>
      </c>
      <c r="U7" s="24" t="s">
        <v>366</v>
      </c>
      <c r="V7" s="35">
        <f>L7+M7+N7</f>
        <v>1041.6</v>
      </c>
      <c r="W7" s="75">
        <f>P7*0.25</f>
        <v>109.515</v>
      </c>
    </row>
    <row r="8" ht="30" customHeight="1" spans="1:23">
      <c r="A8" s="66" t="s">
        <v>25</v>
      </c>
      <c r="B8" s="67"/>
      <c r="C8" s="67"/>
      <c r="D8" s="67"/>
      <c r="E8" s="67"/>
      <c r="F8" s="67"/>
      <c r="G8" s="68"/>
      <c r="H8" s="68"/>
      <c r="I8" s="68"/>
      <c r="J8" s="68"/>
      <c r="K8" s="24">
        <f>SUM(K6:K7)</f>
        <v>7488.53</v>
      </c>
      <c r="L8" s="24">
        <f t="shared" ref="L8:O8" si="0">L6+L7</f>
        <v>4824.96</v>
      </c>
      <c r="M8" s="24">
        <f t="shared" si="0"/>
        <v>211.12</v>
      </c>
      <c r="N8" s="24">
        <f t="shared" si="0"/>
        <v>2255.12</v>
      </c>
      <c r="O8" s="24">
        <f t="shared" si="0"/>
        <v>197.33</v>
      </c>
      <c r="P8" s="24">
        <f t="shared" ref="P8:S8" si="1">SUM(P6:P7)</f>
        <v>3066.66</v>
      </c>
      <c r="Q8" s="24">
        <f t="shared" si="1"/>
        <v>2412.48</v>
      </c>
      <c r="R8" s="24">
        <f t="shared" si="1"/>
        <v>90.44</v>
      </c>
      <c r="S8" s="24">
        <f t="shared" si="1"/>
        <v>563.74</v>
      </c>
      <c r="T8" s="63" t="s">
        <v>63</v>
      </c>
      <c r="U8" s="63" t="s">
        <v>63</v>
      </c>
      <c r="V8" s="75">
        <f>SUM(V6:V7)</f>
        <v>7291.2</v>
      </c>
      <c r="W8" s="75">
        <f>SUM(W6:W7)</f>
        <v>766.665</v>
      </c>
    </row>
    <row r="9" ht="56" customHeight="1" spans="1:23">
      <c r="A9" s="44" t="s">
        <v>367</v>
      </c>
      <c r="B9" s="44"/>
      <c r="C9" s="44"/>
      <c r="D9" s="44"/>
      <c r="E9" s="44"/>
      <c r="F9" s="44"/>
      <c r="G9" s="44"/>
      <c r="H9" s="44"/>
      <c r="I9" s="44"/>
      <c r="J9" s="44"/>
      <c r="K9" s="44"/>
      <c r="L9" s="44"/>
      <c r="M9" s="44"/>
      <c r="N9" s="44"/>
      <c r="O9" s="44"/>
      <c r="P9" s="44"/>
      <c r="Q9" s="44"/>
      <c r="R9" s="44"/>
      <c r="S9" s="44"/>
      <c r="T9" s="44"/>
      <c r="U9" s="44"/>
      <c r="V9" s="78"/>
      <c r="W9" s="79"/>
    </row>
    <row r="10" ht="32" customHeight="1" spans="1:23">
      <c r="A10" s="45" t="s">
        <v>191</v>
      </c>
      <c r="B10" s="45"/>
      <c r="C10" s="45"/>
      <c r="D10" s="45"/>
      <c r="E10" s="45"/>
      <c r="F10" s="45"/>
      <c r="G10" s="45"/>
      <c r="H10" s="45"/>
      <c r="I10" s="45"/>
      <c r="J10" s="45"/>
      <c r="K10" s="45"/>
      <c r="L10" s="45"/>
      <c r="M10" s="45"/>
      <c r="N10" s="45"/>
      <c r="O10" s="45"/>
      <c r="P10" s="45"/>
      <c r="Q10" s="45"/>
      <c r="R10" s="45"/>
      <c r="S10" s="45"/>
      <c r="T10" s="45"/>
      <c r="U10" s="45"/>
      <c r="V10" s="80"/>
      <c r="W10" s="81"/>
    </row>
  </sheetData>
  <mergeCells count="30">
    <mergeCell ref="A1:W1"/>
    <mergeCell ref="A2:W2"/>
    <mergeCell ref="K3:O3"/>
    <mergeCell ref="P3:S3"/>
    <mergeCell ref="A8:G8"/>
    <mergeCell ref="A9:W9"/>
    <mergeCell ref="A10:W10"/>
    <mergeCell ref="A3:A5"/>
    <mergeCell ref="B3:B5"/>
    <mergeCell ref="C3:C5"/>
    <mergeCell ref="D3:D5"/>
    <mergeCell ref="E3:E5"/>
    <mergeCell ref="F3:F5"/>
    <mergeCell ref="G3:G5"/>
    <mergeCell ref="H3:H5"/>
    <mergeCell ref="I3:I5"/>
    <mergeCell ref="J3:J5"/>
    <mergeCell ref="K4:K5"/>
    <mergeCell ref="L4:L5"/>
    <mergeCell ref="M4:M5"/>
    <mergeCell ref="N4:N5"/>
    <mergeCell ref="O4:O5"/>
    <mergeCell ref="P4:P5"/>
    <mergeCell ref="Q4:Q5"/>
    <mergeCell ref="R4:R5"/>
    <mergeCell ref="S4:S5"/>
    <mergeCell ref="T3:T5"/>
    <mergeCell ref="U3:U5"/>
    <mergeCell ref="V3:V5"/>
    <mergeCell ref="W3:W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9"/>
  <sheetViews>
    <sheetView workbookViewId="0">
      <selection activeCell="D6" sqref="D6"/>
    </sheetView>
  </sheetViews>
  <sheetFormatPr defaultColWidth="9" defaultRowHeight="13.5"/>
  <cols>
    <col min="1" max="1" width="5.625" customWidth="1"/>
    <col min="2" max="2" width="6.5" customWidth="1"/>
    <col min="3" max="3" width="4" customWidth="1"/>
    <col min="5" max="5" width="5.625" customWidth="1"/>
    <col min="6" max="6" width="7.375" customWidth="1"/>
    <col min="8" max="9" width="5.625" customWidth="1"/>
    <col min="12" max="15" width="6.875" customWidth="1"/>
    <col min="17" max="19" width="6.75" customWidth="1"/>
  </cols>
  <sheetData>
    <row r="1" ht="40" customHeight="1" spans="1:23">
      <c r="A1" s="36" t="s">
        <v>348</v>
      </c>
      <c r="B1" s="36"/>
      <c r="C1" s="36"/>
      <c r="D1" s="36"/>
      <c r="E1" s="36"/>
      <c r="F1" s="36"/>
      <c r="G1" s="36"/>
      <c r="H1" s="36"/>
      <c r="I1" s="36"/>
      <c r="J1" s="36"/>
      <c r="K1" s="36"/>
      <c r="L1" s="36"/>
      <c r="M1" s="36"/>
      <c r="N1" s="36"/>
      <c r="O1" s="36"/>
      <c r="P1" s="36"/>
      <c r="Q1" s="36"/>
      <c r="R1" s="36"/>
      <c r="S1" s="36"/>
      <c r="T1" s="36"/>
      <c r="U1" s="36"/>
      <c r="V1" s="36"/>
      <c r="W1" s="36"/>
    </row>
    <row r="2" ht="30" customHeight="1" spans="1:23">
      <c r="A2" s="37" t="s">
        <v>368</v>
      </c>
      <c r="B2" s="37"/>
      <c r="C2" s="37"/>
      <c r="D2" s="37"/>
      <c r="E2" s="37"/>
      <c r="F2" s="37"/>
      <c r="G2" s="37"/>
      <c r="H2" s="37"/>
      <c r="I2" s="37"/>
      <c r="J2" s="37"/>
      <c r="K2" s="37"/>
      <c r="L2" s="37"/>
      <c r="M2" s="37"/>
      <c r="N2" s="37"/>
      <c r="O2" s="37"/>
      <c r="P2" s="37"/>
      <c r="Q2" s="37"/>
      <c r="R2" s="37"/>
      <c r="S2" s="37"/>
      <c r="T2" s="37"/>
      <c r="U2" s="37"/>
      <c r="V2" s="37"/>
      <c r="W2" s="37"/>
    </row>
    <row r="3" ht="27" customHeight="1" spans="1:23">
      <c r="A3" s="5" t="s">
        <v>1</v>
      </c>
      <c r="B3" s="5" t="s">
        <v>28</v>
      </c>
      <c r="C3" s="5" t="s">
        <v>29</v>
      </c>
      <c r="D3" s="5" t="s">
        <v>30</v>
      </c>
      <c r="E3" s="5" t="s">
        <v>31</v>
      </c>
      <c r="F3" s="5" t="s">
        <v>350</v>
      </c>
      <c r="G3" s="5" t="s">
        <v>125</v>
      </c>
      <c r="H3" s="5" t="s">
        <v>369</v>
      </c>
      <c r="I3" s="5" t="s">
        <v>36</v>
      </c>
      <c r="J3" s="46" t="s">
        <v>37</v>
      </c>
      <c r="K3" s="47" t="s">
        <v>38</v>
      </c>
      <c r="L3" s="5"/>
      <c r="M3" s="5"/>
      <c r="N3" s="5"/>
      <c r="O3" s="5"/>
      <c r="P3" s="16" t="s">
        <v>127</v>
      </c>
      <c r="Q3" s="16"/>
      <c r="R3" s="16"/>
      <c r="S3" s="56"/>
      <c r="T3" s="16" t="s">
        <v>370</v>
      </c>
      <c r="U3" s="46" t="s">
        <v>41</v>
      </c>
      <c r="V3" s="57" t="s">
        <v>44</v>
      </c>
      <c r="W3" s="46" t="s">
        <v>45</v>
      </c>
    </row>
    <row r="4" ht="16.5" spans="1:23">
      <c r="A4" s="5"/>
      <c r="B4" s="5"/>
      <c r="C4" s="5"/>
      <c r="D4" s="38"/>
      <c r="E4" s="5"/>
      <c r="F4" s="5"/>
      <c r="G4" s="5"/>
      <c r="H4" s="5"/>
      <c r="I4" s="5"/>
      <c r="J4" s="46"/>
      <c r="K4" s="30" t="s">
        <v>46</v>
      </c>
      <c r="L4" s="48"/>
      <c r="M4" s="48"/>
      <c r="N4" s="48"/>
      <c r="O4" s="49"/>
      <c r="P4" s="50" t="s">
        <v>46</v>
      </c>
      <c r="Q4" s="30"/>
      <c r="R4" s="30"/>
      <c r="S4" s="30"/>
      <c r="T4" s="16"/>
      <c r="U4" s="46"/>
      <c r="V4" s="58"/>
      <c r="W4" s="46"/>
    </row>
    <row r="5" ht="53" customHeight="1" spans="1:23">
      <c r="A5" s="5"/>
      <c r="B5" s="5"/>
      <c r="C5" s="5"/>
      <c r="D5" s="38"/>
      <c r="E5" s="5"/>
      <c r="F5" s="5"/>
      <c r="G5" s="5"/>
      <c r="H5" s="5"/>
      <c r="I5" s="5"/>
      <c r="J5" s="46"/>
      <c r="K5" s="51"/>
      <c r="L5" s="5" t="s">
        <v>47</v>
      </c>
      <c r="M5" s="5" t="s">
        <v>48</v>
      </c>
      <c r="N5" s="5" t="s">
        <v>49</v>
      </c>
      <c r="O5" s="5" t="s">
        <v>50</v>
      </c>
      <c r="P5" s="52"/>
      <c r="Q5" s="5" t="s">
        <v>47</v>
      </c>
      <c r="R5" s="5" t="s">
        <v>48</v>
      </c>
      <c r="S5" s="59" t="s">
        <v>49</v>
      </c>
      <c r="T5" s="16"/>
      <c r="U5" s="46"/>
      <c r="V5" s="60"/>
      <c r="W5" s="46"/>
    </row>
    <row r="6" ht="51" customHeight="1" spans="1:23">
      <c r="A6" s="9">
        <v>1</v>
      </c>
      <c r="B6" s="10" t="s">
        <v>371</v>
      </c>
      <c r="C6" s="10" t="s">
        <v>91</v>
      </c>
      <c r="D6" s="250" t="s">
        <v>372</v>
      </c>
      <c r="E6" s="40" t="s">
        <v>357</v>
      </c>
      <c r="F6" s="41">
        <v>202506</v>
      </c>
      <c r="G6" s="10" t="s">
        <v>373</v>
      </c>
      <c r="H6" s="42" t="s">
        <v>360</v>
      </c>
      <c r="I6" s="42" t="s">
        <v>360</v>
      </c>
      <c r="J6" s="34">
        <v>4308</v>
      </c>
      <c r="K6" s="34">
        <f>L6+M6+N6+O6</f>
        <v>3209.37</v>
      </c>
      <c r="L6" s="53">
        <f>689.28*3</f>
        <v>2067.84</v>
      </c>
      <c r="M6" s="53">
        <f>30.16*3</f>
        <v>90.48</v>
      </c>
      <c r="N6" s="53">
        <f>322.16*3</f>
        <v>966.48</v>
      </c>
      <c r="O6" s="53">
        <f>28.19*3</f>
        <v>84.57</v>
      </c>
      <c r="P6" s="53">
        <f>Q6+R6+S6</f>
        <v>1314.3</v>
      </c>
      <c r="Q6" s="53">
        <f>344.64*3</f>
        <v>1033.92</v>
      </c>
      <c r="R6" s="53">
        <f>12.92*3</f>
        <v>38.76</v>
      </c>
      <c r="S6" s="53">
        <f>80.54*3</f>
        <v>241.62</v>
      </c>
      <c r="T6" s="61" t="s">
        <v>374</v>
      </c>
      <c r="U6" s="61" t="s">
        <v>374</v>
      </c>
      <c r="V6" s="53">
        <v>3124.8</v>
      </c>
      <c r="W6" s="53">
        <v>328.58</v>
      </c>
    </row>
    <row r="7" ht="27" customHeight="1" spans="1:23">
      <c r="A7" s="12" t="s">
        <v>25</v>
      </c>
      <c r="B7" s="13"/>
      <c r="C7" s="13"/>
      <c r="D7" s="13"/>
      <c r="E7" s="13"/>
      <c r="F7" s="13"/>
      <c r="G7" s="43"/>
      <c r="H7" s="43"/>
      <c r="I7" s="43"/>
      <c r="J7" s="43"/>
      <c r="K7" s="54" t="s">
        <v>63</v>
      </c>
      <c r="L7" s="55"/>
      <c r="M7" s="55"/>
      <c r="N7" s="55"/>
      <c r="O7" s="55"/>
      <c r="P7" s="54" t="s">
        <v>63</v>
      </c>
      <c r="Q7" s="24"/>
      <c r="R7" s="24"/>
      <c r="S7" s="24"/>
      <c r="T7" s="54" t="s">
        <v>63</v>
      </c>
      <c r="U7" s="54" t="s">
        <v>63</v>
      </c>
      <c r="V7" s="53">
        <v>3124.8</v>
      </c>
      <c r="W7" s="53">
        <v>328.58</v>
      </c>
    </row>
    <row r="8" ht="63" customHeight="1" spans="1:23">
      <c r="A8" s="44" t="s">
        <v>375</v>
      </c>
      <c r="B8" s="44"/>
      <c r="C8" s="44"/>
      <c r="D8" s="44"/>
      <c r="E8" s="44"/>
      <c r="F8" s="44"/>
      <c r="G8" s="44"/>
      <c r="H8" s="44"/>
      <c r="I8" s="44"/>
      <c r="J8" s="44"/>
      <c r="K8" s="44"/>
      <c r="L8" s="44"/>
      <c r="M8" s="44"/>
      <c r="N8" s="44"/>
      <c r="O8" s="44"/>
      <c r="P8" s="44"/>
      <c r="Q8" s="44"/>
      <c r="R8" s="44"/>
      <c r="S8" s="44"/>
      <c r="T8" s="44"/>
      <c r="U8" s="44"/>
      <c r="V8" s="44"/>
      <c r="W8" s="44"/>
    </row>
    <row r="9" ht="35" customHeight="1" spans="1:23">
      <c r="A9" s="45" t="s">
        <v>191</v>
      </c>
      <c r="B9" s="45"/>
      <c r="C9" s="45"/>
      <c r="D9" s="45"/>
      <c r="E9" s="45"/>
      <c r="F9" s="45"/>
      <c r="G9" s="45"/>
      <c r="H9" s="45"/>
      <c r="I9" s="45"/>
      <c r="J9" s="45"/>
      <c r="K9" s="45"/>
      <c r="L9" s="45"/>
      <c r="M9" s="45"/>
      <c r="N9" s="45"/>
      <c r="O9" s="45"/>
      <c r="P9" s="45"/>
      <c r="Q9" s="45"/>
      <c r="R9" s="45"/>
      <c r="S9" s="45"/>
      <c r="T9" s="45"/>
      <c r="U9" s="45"/>
      <c r="V9" s="45"/>
      <c r="W9" s="45"/>
    </row>
  </sheetData>
  <mergeCells count="23">
    <mergeCell ref="A1:W1"/>
    <mergeCell ref="A2:W2"/>
    <mergeCell ref="K3:O3"/>
    <mergeCell ref="P3:S3"/>
    <mergeCell ref="A7:G7"/>
    <mergeCell ref="A8:W8"/>
    <mergeCell ref="A9:W9"/>
    <mergeCell ref="A3:A5"/>
    <mergeCell ref="B3:B5"/>
    <mergeCell ref="C3:C5"/>
    <mergeCell ref="D3:D5"/>
    <mergeCell ref="E3:E5"/>
    <mergeCell ref="F3:F5"/>
    <mergeCell ref="G3:G5"/>
    <mergeCell ref="H3:H5"/>
    <mergeCell ref="I3:I5"/>
    <mergeCell ref="J3:J5"/>
    <mergeCell ref="K4:K5"/>
    <mergeCell ref="P4:P5"/>
    <mergeCell ref="T3:T5"/>
    <mergeCell ref="U3:U5"/>
    <mergeCell ref="V3:V5"/>
    <mergeCell ref="W3:W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1"/>
  <sheetViews>
    <sheetView tabSelected="1" workbookViewId="0">
      <selection activeCell="H13" sqref="H13"/>
    </sheetView>
  </sheetViews>
  <sheetFormatPr defaultColWidth="9" defaultRowHeight="13.5"/>
  <cols>
    <col min="1" max="1" width="5.75" customWidth="1"/>
    <col min="2" max="2" width="7" customWidth="1"/>
    <col min="3" max="3" width="6.25" customWidth="1"/>
    <col min="4" max="4" width="11.125" style="1" customWidth="1"/>
    <col min="6" max="7" width="7.625" customWidth="1"/>
    <col min="8" max="8" width="10.125" customWidth="1"/>
    <col min="9" max="9" width="6.125" customWidth="1"/>
    <col min="10" max="10" width="7.25" customWidth="1"/>
    <col min="11" max="11" width="11.5" customWidth="1"/>
    <col min="12" max="12" width="8.125" customWidth="1"/>
    <col min="13" max="15" width="6.5" customWidth="1"/>
    <col min="16" max="16" width="10.125" style="1" customWidth="1"/>
    <col min="17" max="17" width="6.5" customWidth="1"/>
    <col min="19" max="21" width="7.625" customWidth="1"/>
  </cols>
  <sheetData>
    <row r="1" ht="48" customHeight="1" spans="1:21">
      <c r="A1" s="2" t="s">
        <v>376</v>
      </c>
      <c r="B1" s="3"/>
      <c r="C1" s="3"/>
      <c r="D1" s="3"/>
      <c r="E1" s="3"/>
      <c r="F1" s="3"/>
      <c r="G1" s="3"/>
      <c r="H1" s="3"/>
      <c r="I1" s="3"/>
      <c r="J1" s="3"/>
      <c r="K1" s="3"/>
      <c r="L1" s="3"/>
      <c r="M1" s="3"/>
      <c r="N1" s="3"/>
      <c r="O1" s="3"/>
      <c r="P1" s="3"/>
      <c r="Q1" s="3"/>
      <c r="R1" s="3"/>
      <c r="S1" s="3"/>
      <c r="T1" s="3"/>
      <c r="U1" s="3"/>
    </row>
    <row r="2" ht="39" customHeight="1" spans="1:21">
      <c r="A2" s="4" t="s">
        <v>377</v>
      </c>
      <c r="B2" s="4"/>
      <c r="C2" s="4"/>
      <c r="D2" s="4"/>
      <c r="E2" s="4"/>
      <c r="F2" s="4"/>
      <c r="G2" s="4"/>
      <c r="H2" s="4"/>
      <c r="I2" s="4"/>
      <c r="J2" s="4"/>
      <c r="K2" s="4"/>
      <c r="L2" s="4"/>
      <c r="M2" s="4"/>
      <c r="N2" s="4"/>
      <c r="O2" s="4"/>
      <c r="P2" s="4"/>
      <c r="Q2" s="4"/>
      <c r="R2" s="4"/>
      <c r="S2" s="4"/>
      <c r="T2" s="4"/>
      <c r="U2" s="4"/>
    </row>
    <row r="3" ht="30" customHeight="1" spans="1:21">
      <c r="A3" s="5" t="s">
        <v>1</v>
      </c>
      <c r="B3" s="5" t="s">
        <v>28</v>
      </c>
      <c r="C3" s="6" t="s">
        <v>29</v>
      </c>
      <c r="D3" s="5" t="s">
        <v>30</v>
      </c>
      <c r="E3" s="6" t="s">
        <v>194</v>
      </c>
      <c r="F3" s="6" t="s">
        <v>378</v>
      </c>
      <c r="G3" s="6" t="s">
        <v>379</v>
      </c>
      <c r="H3" s="5" t="s">
        <v>126</v>
      </c>
      <c r="I3" s="5" t="s">
        <v>36</v>
      </c>
      <c r="J3" s="6" t="s">
        <v>37</v>
      </c>
      <c r="K3" s="5" t="s">
        <v>198</v>
      </c>
      <c r="L3" s="15" t="s">
        <v>38</v>
      </c>
      <c r="M3" s="15"/>
      <c r="N3" s="15"/>
      <c r="O3" s="15"/>
      <c r="P3" s="16" t="s">
        <v>380</v>
      </c>
      <c r="Q3" s="5" t="s">
        <v>200</v>
      </c>
      <c r="R3" s="26" t="s">
        <v>381</v>
      </c>
      <c r="S3" s="27"/>
      <c r="T3" s="16"/>
      <c r="U3" s="16"/>
    </row>
    <row r="4" ht="30" customHeight="1" spans="1:21">
      <c r="A4" s="5"/>
      <c r="B4" s="5"/>
      <c r="C4" s="7"/>
      <c r="D4" s="5"/>
      <c r="E4" s="7"/>
      <c r="F4" s="7"/>
      <c r="G4" s="7"/>
      <c r="H4" s="5"/>
      <c r="I4" s="5"/>
      <c r="J4" s="17"/>
      <c r="K4" s="5"/>
      <c r="L4" s="7" t="s">
        <v>47</v>
      </c>
      <c r="M4" s="6" t="s">
        <v>48</v>
      </c>
      <c r="N4" s="6" t="s">
        <v>49</v>
      </c>
      <c r="O4" s="18" t="s">
        <v>50</v>
      </c>
      <c r="P4" s="16"/>
      <c r="Q4" s="5"/>
      <c r="R4" s="28" t="s">
        <v>46</v>
      </c>
      <c r="S4" s="29"/>
      <c r="T4" s="30"/>
      <c r="U4" s="31"/>
    </row>
    <row r="5" ht="30" customHeight="1" spans="1:21">
      <c r="A5" s="5"/>
      <c r="B5" s="5"/>
      <c r="C5" s="8"/>
      <c r="D5" s="5"/>
      <c r="E5" s="8"/>
      <c r="F5" s="8"/>
      <c r="G5" s="8"/>
      <c r="H5" s="5"/>
      <c r="I5" s="5"/>
      <c r="J5" s="19"/>
      <c r="K5" s="5"/>
      <c r="L5" s="8"/>
      <c r="M5" s="8"/>
      <c r="N5" s="8"/>
      <c r="O5" s="20"/>
      <c r="P5" s="16"/>
      <c r="Q5" s="5"/>
      <c r="R5" s="32"/>
      <c r="S5" s="8" t="s">
        <v>47</v>
      </c>
      <c r="T5" s="5" t="s">
        <v>48</v>
      </c>
      <c r="U5" s="5" t="s">
        <v>49</v>
      </c>
    </row>
    <row r="6" ht="36" customHeight="1" spans="1:21">
      <c r="A6" s="9">
        <v>1</v>
      </c>
      <c r="B6" s="10" t="s">
        <v>382</v>
      </c>
      <c r="C6" s="10" t="s">
        <v>52</v>
      </c>
      <c r="D6" s="11" t="s">
        <v>383</v>
      </c>
      <c r="E6" s="10" t="s">
        <v>384</v>
      </c>
      <c r="F6" s="10" t="s">
        <v>55</v>
      </c>
      <c r="G6" s="10" t="s">
        <v>385</v>
      </c>
      <c r="H6" s="5" t="s">
        <v>386</v>
      </c>
      <c r="I6" s="5" t="s">
        <v>387</v>
      </c>
      <c r="J6" s="5" t="s">
        <v>210</v>
      </c>
      <c r="K6" s="21" t="s">
        <v>388</v>
      </c>
      <c r="L6" s="5">
        <v>689.28</v>
      </c>
      <c r="M6" s="5">
        <v>30.16</v>
      </c>
      <c r="N6" s="5">
        <v>324.24</v>
      </c>
      <c r="O6" s="5">
        <v>28.37</v>
      </c>
      <c r="P6" s="22" t="s">
        <v>389</v>
      </c>
      <c r="Q6" s="33">
        <v>2</v>
      </c>
      <c r="R6" s="34">
        <f>S6+T6+U6</f>
        <v>2087.36</v>
      </c>
      <c r="S6" s="5">
        <f t="shared" ref="S6:S10" si="0">L6*Q6</f>
        <v>1378.56</v>
      </c>
      <c r="T6" s="5">
        <f t="shared" ref="T6:T10" si="1">ROUND(M6*Q6,2)</f>
        <v>60.32</v>
      </c>
      <c r="U6" s="35">
        <f t="shared" ref="U6:U10" si="2">N6*Q6</f>
        <v>648.48</v>
      </c>
    </row>
    <row r="7" ht="36" customHeight="1" spans="1:21">
      <c r="A7" s="9">
        <v>2</v>
      </c>
      <c r="B7" s="10" t="s">
        <v>390</v>
      </c>
      <c r="C7" s="10" t="s">
        <v>91</v>
      </c>
      <c r="D7" s="11" t="s">
        <v>391</v>
      </c>
      <c r="E7" s="10" t="s">
        <v>392</v>
      </c>
      <c r="F7" s="10" t="s">
        <v>55</v>
      </c>
      <c r="G7" s="10" t="s">
        <v>385</v>
      </c>
      <c r="H7" s="5" t="s">
        <v>386</v>
      </c>
      <c r="I7" s="5" t="s">
        <v>387</v>
      </c>
      <c r="J7" s="5" t="s">
        <v>210</v>
      </c>
      <c r="K7" s="23"/>
      <c r="L7" s="5">
        <v>689.28</v>
      </c>
      <c r="M7" s="5">
        <v>30.16</v>
      </c>
      <c r="N7" s="5">
        <v>324.24</v>
      </c>
      <c r="O7" s="5">
        <v>28.37</v>
      </c>
      <c r="P7" s="22" t="s">
        <v>389</v>
      </c>
      <c r="Q7" s="33">
        <v>2</v>
      </c>
      <c r="R7" s="34">
        <f>S7+T7+U7</f>
        <v>2087.36</v>
      </c>
      <c r="S7" s="5">
        <f t="shared" si="0"/>
        <v>1378.56</v>
      </c>
      <c r="T7" s="5">
        <f t="shared" si="1"/>
        <v>60.32</v>
      </c>
      <c r="U7" s="35">
        <f t="shared" si="2"/>
        <v>648.48</v>
      </c>
    </row>
    <row r="8" ht="36" customHeight="1" spans="1:21">
      <c r="A8" s="9">
        <v>3</v>
      </c>
      <c r="B8" s="10" t="s">
        <v>393</v>
      </c>
      <c r="C8" s="10" t="s">
        <v>91</v>
      </c>
      <c r="D8" s="11" t="s">
        <v>394</v>
      </c>
      <c r="E8" s="10" t="s">
        <v>395</v>
      </c>
      <c r="F8" s="10" t="s">
        <v>396</v>
      </c>
      <c r="G8" s="10" t="s">
        <v>396</v>
      </c>
      <c r="H8" s="5" t="s">
        <v>397</v>
      </c>
      <c r="I8" s="5" t="s">
        <v>398</v>
      </c>
      <c r="J8" s="5" t="s">
        <v>210</v>
      </c>
      <c r="K8" s="23"/>
      <c r="L8" s="5">
        <v>689.28</v>
      </c>
      <c r="M8" s="5">
        <v>30.16</v>
      </c>
      <c r="N8" s="5">
        <v>324.24</v>
      </c>
      <c r="O8" s="5">
        <v>28.37</v>
      </c>
      <c r="P8" s="22" t="s">
        <v>97</v>
      </c>
      <c r="Q8" s="33">
        <v>3</v>
      </c>
      <c r="R8" s="34">
        <f>S8+T8+U8</f>
        <v>3131.04</v>
      </c>
      <c r="S8" s="5">
        <f t="shared" si="0"/>
        <v>2067.84</v>
      </c>
      <c r="T8" s="5">
        <f t="shared" si="1"/>
        <v>90.48</v>
      </c>
      <c r="U8" s="35">
        <f t="shared" si="2"/>
        <v>972.72</v>
      </c>
    </row>
    <row r="9" ht="33" customHeight="1" spans="1:21">
      <c r="A9" s="9">
        <v>4</v>
      </c>
      <c r="B9" s="10" t="s">
        <v>399</v>
      </c>
      <c r="C9" s="10" t="s">
        <v>52</v>
      </c>
      <c r="D9" s="11" t="s">
        <v>400</v>
      </c>
      <c r="E9" s="10" t="s">
        <v>401</v>
      </c>
      <c r="F9" s="10" t="s">
        <v>402</v>
      </c>
      <c r="G9" s="10">
        <v>202507</v>
      </c>
      <c r="H9" s="10" t="s">
        <v>147</v>
      </c>
      <c r="I9" s="5" t="s">
        <v>360</v>
      </c>
      <c r="J9" s="5" t="s">
        <v>210</v>
      </c>
      <c r="K9" s="23"/>
      <c r="L9" s="5">
        <v>689.28</v>
      </c>
      <c r="M9" s="5">
        <v>30.16</v>
      </c>
      <c r="N9" s="5">
        <v>322.16</v>
      </c>
      <c r="O9" s="5">
        <v>28.19</v>
      </c>
      <c r="P9" s="22" t="s">
        <v>374</v>
      </c>
      <c r="Q9" s="33">
        <v>3</v>
      </c>
      <c r="R9" s="34">
        <f>S9+T9+U9</f>
        <v>3124.8</v>
      </c>
      <c r="S9" s="5">
        <f t="shared" si="0"/>
        <v>2067.84</v>
      </c>
      <c r="T9" s="5">
        <f t="shared" si="1"/>
        <v>90.48</v>
      </c>
      <c r="U9" s="35">
        <f t="shared" si="2"/>
        <v>966.48</v>
      </c>
    </row>
    <row r="10" ht="33" customHeight="1" spans="1:21">
      <c r="A10" s="9">
        <v>5</v>
      </c>
      <c r="B10" s="10" t="s">
        <v>403</v>
      </c>
      <c r="C10" s="10" t="s">
        <v>91</v>
      </c>
      <c r="D10" s="11" t="s">
        <v>404</v>
      </c>
      <c r="E10" s="10" t="s">
        <v>405</v>
      </c>
      <c r="F10" s="10" t="s">
        <v>406</v>
      </c>
      <c r="G10" s="10" t="s">
        <v>407</v>
      </c>
      <c r="H10" s="10" t="s">
        <v>147</v>
      </c>
      <c r="I10" s="5" t="s">
        <v>360</v>
      </c>
      <c r="J10" s="5" t="s">
        <v>210</v>
      </c>
      <c r="K10" s="23"/>
      <c r="L10" s="5">
        <v>689.28</v>
      </c>
      <c r="M10" s="5">
        <v>30.16</v>
      </c>
      <c r="N10" s="5">
        <v>322.16</v>
      </c>
      <c r="O10" s="5">
        <v>28.19</v>
      </c>
      <c r="P10" s="22" t="s">
        <v>366</v>
      </c>
      <c r="Q10" s="33">
        <v>2</v>
      </c>
      <c r="R10" s="34">
        <f>S10+T10+U10</f>
        <v>2083.2</v>
      </c>
      <c r="S10" s="5">
        <f t="shared" si="0"/>
        <v>1378.56</v>
      </c>
      <c r="T10" s="5">
        <f t="shared" si="1"/>
        <v>60.32</v>
      </c>
      <c r="U10" s="35">
        <f t="shared" si="2"/>
        <v>644.32</v>
      </c>
    </row>
    <row r="11" ht="35" customHeight="1" spans="1:21">
      <c r="A11" s="12" t="s">
        <v>25</v>
      </c>
      <c r="B11" s="13"/>
      <c r="C11" s="13"/>
      <c r="D11" s="14"/>
      <c r="E11" s="13"/>
      <c r="F11" s="13"/>
      <c r="G11" s="13"/>
      <c r="H11" s="13"/>
      <c r="I11" s="13"/>
      <c r="J11" s="13"/>
      <c r="K11" s="13"/>
      <c r="L11" s="24"/>
      <c r="M11" s="24"/>
      <c r="N11" s="24"/>
      <c r="O11" s="24"/>
      <c r="P11" s="25"/>
      <c r="Q11" s="24"/>
      <c r="R11" s="24">
        <f>SUM(R6:R10)</f>
        <v>12513.76</v>
      </c>
      <c r="S11" s="24">
        <f>SUM(S6:S10)</f>
        <v>8271.36</v>
      </c>
      <c r="T11" s="24">
        <f>SUM(T6:T10)</f>
        <v>361.92</v>
      </c>
      <c r="U11" s="24">
        <f>SUM(U6:U10)</f>
        <v>3880.48</v>
      </c>
    </row>
  </sheetData>
  <mergeCells count="24">
    <mergeCell ref="A1:U1"/>
    <mergeCell ref="A2:U2"/>
    <mergeCell ref="L3:O3"/>
    <mergeCell ref="R3:U3"/>
    <mergeCell ref="A11:K11"/>
    <mergeCell ref="A3:A5"/>
    <mergeCell ref="B3:B5"/>
    <mergeCell ref="C3:C5"/>
    <mergeCell ref="D3:D5"/>
    <mergeCell ref="E3:E5"/>
    <mergeCell ref="F3:F5"/>
    <mergeCell ref="G3:G5"/>
    <mergeCell ref="H3:H5"/>
    <mergeCell ref="I3:I5"/>
    <mergeCell ref="J3:J5"/>
    <mergeCell ref="K3:K5"/>
    <mergeCell ref="K6:K10"/>
    <mergeCell ref="L4:L5"/>
    <mergeCell ref="M4:M5"/>
    <mergeCell ref="N4:N5"/>
    <mergeCell ref="O4:O5"/>
    <mergeCell ref="P3:P5"/>
    <mergeCell ref="Q3:Q5"/>
    <mergeCell ref="R4:R5"/>
  </mergeCells>
  <printOptions horizontalCentered="1"/>
  <pageMargins left="0.161111111111111" right="0.161111111111111" top="1" bottom="0.60625"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企业吸纳社保补贴总表</vt:lpstr>
      <vt:lpstr>鼎一科技</vt:lpstr>
      <vt:lpstr>腾飞内衣</vt:lpstr>
      <vt:lpstr>得阳鞋业</vt:lpstr>
      <vt:lpstr>角山米业</vt:lpstr>
      <vt:lpstr>坚利美超硬材料</vt:lpstr>
      <vt:lpstr>零零玖生物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一颗星星</cp:lastModifiedBy>
  <dcterms:created xsi:type="dcterms:W3CDTF">2025-10-14T12:04:00Z</dcterms:created>
  <dcterms:modified xsi:type="dcterms:W3CDTF">2025-10-17T09:35:03Z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A27E28D5CD3447ED8002CBFB9E011BCC_13</vt:lpwstr>
  </property>
</Properties>
</file>